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02Avfall\Enhet Insamling och behandling\Upphandling\2024 FNI förpackningar\"/>
    </mc:Choice>
  </mc:AlternateContent>
  <xr:revisionPtr revIDLastSave="0" documentId="13_ncr:1_{323C803E-794C-4A76-AC5F-33179EE73622}" xr6:coauthVersionLast="47" xr6:coauthVersionMax="47" xr10:uidLastSave="{00000000-0000-0000-0000-000000000000}"/>
  <bookViews>
    <workbookView xWindow="28680" yWindow="-120" windowWidth="29040" windowHeight="17640" xr2:uid="{F79AC93A-9520-4798-AF02-FE247DB14D57}"/>
  </bookViews>
  <sheets>
    <sheet name="Faktureringsunderlag" sheetId="1" r:id="rId1"/>
    <sheet name="Tömningsstatistik" sheetId="12" r:id="rId2"/>
    <sheet name="Indexreglering" sheetId="2" r:id="rId3"/>
  </sheets>
  <definedNames>
    <definedName name="_xlnm.Print_Area" localSheetId="1">Tömningsstatistik!$A$1:$N$16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6" i="1" l="1"/>
  <c r="D5" i="1"/>
  <c r="G5" i="2"/>
  <c r="H5" i="2" s="1"/>
  <c r="D5" i="2"/>
  <c r="G4" i="2"/>
  <c r="H4" i="2" s="1"/>
  <c r="D4" i="2"/>
  <c r="I5" i="2" l="1"/>
  <c r="I4" i="2"/>
  <c r="I6" i="2" l="1"/>
  <c r="B7" i="1" l="1"/>
  <c r="D7" i="1" s="1"/>
  <c r="B15" i="1"/>
  <c r="D15" i="1" s="1"/>
  <c r="B26" i="1"/>
  <c r="D26" i="1" s="1"/>
  <c r="B37" i="1"/>
  <c r="D37" i="1" s="1"/>
  <c r="B45" i="1"/>
  <c r="D45" i="1" s="1"/>
  <c r="B56" i="1"/>
  <c r="D56" i="1" s="1"/>
  <c r="B20" i="1"/>
  <c r="D20" i="1" s="1"/>
  <c r="B28" i="1"/>
  <c r="D28" i="1" s="1"/>
  <c r="B39" i="1"/>
  <c r="D39" i="1" s="1"/>
  <c r="B50" i="1"/>
  <c r="D50" i="1" s="1"/>
  <c r="B58" i="1"/>
  <c r="D58" i="1" s="1"/>
  <c r="B10" i="1"/>
  <c r="D10" i="1" s="1"/>
  <c r="B21" i="1"/>
  <c r="D21" i="1" s="1"/>
  <c r="B29" i="1"/>
  <c r="D29" i="1" s="1"/>
  <c r="B40" i="1"/>
  <c r="D40" i="1" s="1"/>
  <c r="B51" i="1"/>
  <c r="D51" i="1" s="1"/>
  <c r="B59" i="1"/>
  <c r="D59" i="1" s="1"/>
  <c r="B11" i="1"/>
  <c r="D11" i="1" s="1"/>
  <c r="B22" i="1"/>
  <c r="D22" i="1" s="1"/>
  <c r="B30" i="1"/>
  <c r="D30" i="1" s="1"/>
  <c r="B41" i="1"/>
  <c r="D41" i="1" s="1"/>
  <c r="B52" i="1"/>
  <c r="D52" i="1" s="1"/>
  <c r="B60" i="1"/>
  <c r="D60" i="1" s="1"/>
  <c r="B12" i="1"/>
  <c r="D12" i="1" s="1"/>
  <c r="B23" i="1"/>
  <c r="D23" i="1" s="1"/>
  <c r="B31" i="1"/>
  <c r="D31" i="1" s="1"/>
  <c r="B42" i="1"/>
  <c r="D42" i="1" s="1"/>
  <c r="B53" i="1"/>
  <c r="D53" i="1" s="1"/>
  <c r="B61" i="1"/>
  <c r="D61" i="1" s="1"/>
  <c r="B5" i="1"/>
  <c r="B24" i="1"/>
  <c r="D24" i="1" s="1"/>
  <c r="B35" i="1"/>
  <c r="D35" i="1" s="1"/>
  <c r="B43" i="1"/>
  <c r="D43" i="1" s="1"/>
  <c r="B54" i="1"/>
  <c r="D54" i="1" s="1"/>
  <c r="B6" i="1"/>
  <c r="D6" i="1" s="1"/>
  <c r="B14" i="1"/>
  <c r="D14" i="1" s="1"/>
  <c r="B25" i="1"/>
  <c r="D25" i="1" s="1"/>
  <c r="B36" i="1"/>
  <c r="D36" i="1" s="1"/>
  <c r="B55" i="1"/>
  <c r="D55" i="1" s="1"/>
  <c r="B8" i="1"/>
  <c r="D8" i="1" s="1"/>
  <c r="B16" i="1"/>
  <c r="D16" i="1" s="1"/>
  <c r="B27" i="1"/>
  <c r="D27" i="1" s="1"/>
  <c r="B38" i="1"/>
  <c r="D38" i="1" s="1"/>
  <c r="B46" i="1"/>
  <c r="D46" i="1" s="1"/>
  <c r="B57" i="1"/>
  <c r="D57" i="1" s="1"/>
  <c r="B44" i="1"/>
  <c r="D44" i="1" s="1"/>
  <c r="B9" i="1"/>
  <c r="D9" i="1" s="1"/>
  <c r="B13" i="1"/>
  <c r="D13" i="1" s="1"/>
  <c r="N2" i="12"/>
  <c r="D64" i="1" l="1"/>
  <c r="P2" i="1"/>
</calcChain>
</file>

<file path=xl/sharedStrings.xml><?xml version="1.0" encoding="utf-8"?>
<sst xmlns="http://schemas.openxmlformats.org/spreadsheetml/2006/main" count="159" uniqueCount="50">
  <si>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</si>
  <si>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</si>
  <si>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</si>
  <si>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</si>
  <si>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</si>
  <si>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</si>
  <si>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</si>
  <si>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</si>
  <si>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</si>
  <si>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</si>
  <si>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</si>
  <si>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</si>
  <si>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</si>
  <si>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Antal arbetsdagar</t>
  </si>
  <si>
    <t>Indexreglering</t>
  </si>
  <si>
    <t>Övriga regleringar</t>
  </si>
  <si>
    <t>Att fakturera för månaden</t>
  </si>
  <si>
    <t>Utförda tjänster</t>
  </si>
  <si>
    <t>Summa inkl index</t>
  </si>
  <si>
    <t>Summa övriga regleringar</t>
  </si>
  <si>
    <t>Antal tömningar pappersförpackningar</t>
  </si>
  <si>
    <t>Frekvens 1 ggr/8 veckor</t>
  </si>
  <si>
    <t>Frekvens 1 ggr/6 veckor</t>
  </si>
  <si>
    <t>Frekvens 1 ggr/4 veckor</t>
  </si>
  <si>
    <t>Frekvens 1 ggr/2 veckor</t>
  </si>
  <si>
    <t>Frekvens 1 ggr/vecka</t>
  </si>
  <si>
    <t>Frekvens 2 ggr/vecka</t>
  </si>
  <si>
    <t>Frekvens 3 ggr/vecka</t>
  </si>
  <si>
    <t>Frekvens 4 ggr/vecka</t>
  </si>
  <si>
    <t>Frekvens 5 ggr/vecka</t>
  </si>
  <si>
    <t>Schemalagda tömningar</t>
  </si>
  <si>
    <t>Antal tömningar plastförpackningar</t>
  </si>
  <si>
    <t>Antal tömningar metallförpackningar</t>
  </si>
  <si>
    <t>Antal tömningar glasförpackningar</t>
  </si>
  <si>
    <t>Frekvens 1 ggr/3 veckor</t>
  </si>
  <si>
    <t>Frekvens 1 ggr/5 veckor</t>
  </si>
  <si>
    <t>Frekvens 1 ggr/7 veckor</t>
  </si>
  <si>
    <t>INDEX</t>
  </si>
  <si>
    <t>Ökning i enheter</t>
  </si>
  <si>
    <t>Ökning i procent</t>
  </si>
  <si>
    <t>Nytt pris 2024</t>
  </si>
  <si>
    <t>A12:1ED</t>
  </si>
  <si>
    <t>Baspris (kr)</t>
  </si>
  <si>
    <t>* Kan bytas mot annat fossilfritt bränsleindex, tex biogas.</t>
  </si>
  <si>
    <t>K16SÅ0910 HVO *</t>
  </si>
  <si>
    <t>Fakturera kund per töm</t>
  </si>
  <si>
    <t>Faktureringsunderlag 2024</t>
  </si>
  <si>
    <t>Index dec 2023</t>
  </si>
  <si>
    <t>Index mars 2023</t>
  </si>
  <si>
    <t>Ersättning KV per töm inkl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</si>
</sst>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4" fillId="0" borderId="0" xfId="0" applyFont="1"/>
    <xf numFmtId="0" fontId="4" fillId="5" borderId="0" xfId="0" applyFont="1" applyFill="1"/>
    <xf numFmtId="0" fontId="0" fillId="0" borderId="1" xfId="0" applyBorder="1"/>
    <xf numFmtId="3" fontId="0" fillId="0" borderId="1" xfId="0" applyNumberFormat="1" applyBorder="1"/>
    <xf numFmtId="0" fontId="2" fillId="3" borderId="2" xfId="0" applyFont="1" applyFill="1" applyBorder="1"/>
    <xf numFmtId="0" fontId="2" fillId="4" borderId="2" xfId="0" applyFont="1" applyFill="1" applyBorder="1"/>
    <xf numFmtId="3" fontId="2" fillId="3" borderId="3" xfId="0" applyNumberFormat="1" applyFont="1" applyFill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/>
    <xf numFmtId="3" fontId="0" fillId="0" borderId="0" xfId="0" applyNumberFormat="1"/>
    <xf numFmtId="0" fontId="2" fillId="0" borderId="0" xfId="0" applyFont="1"/>
    <xf numFmtId="0" fontId="5" fillId="6" borderId="0" xfId="0" applyFont="1" applyFill="1"/>
    <xf numFmtId="0" fontId="0" fillId="0" borderId="6" xfId="0" applyBorder="1"/>
    <xf numFmtId="0" fontId="5" fillId="0" borderId="0" xfId="0" applyFont="1"/>
    <xf numFmtId="0" fontId="2" fillId="0" borderId="5" xfId="0" applyFont="1" applyBorder="1"/>
    <xf numFmtId="4" fontId="5" fillId="0" borderId="0" xfId="0" applyNumberFormat="1" applyFont="1"/>
    <xf numFmtId="4" fontId="2" fillId="0" borderId="0" xfId="0" applyNumberFormat="1" applyFont="1"/>
    <xf numFmtId="3" fontId="2" fillId="0" borderId="0" xfId="0" applyNumberFormat="1" applyFont="1"/>
    <xf numFmtId="3" fontId="5" fillId="0" borderId="0" xfId="0" applyNumberFormat="1" applyFont="1"/>
    <xf numFmtId="3" fontId="2" fillId="0" borderId="5" xfId="0" applyNumberFormat="1" applyFont="1" applyBorder="1"/>
    <xf numFmtId="3" fontId="0" fillId="0" borderId="6" xfId="0" applyNumberFormat="1" applyBorder="1"/>
    <xf numFmtId="3" fontId="0" fillId="4" borderId="3" xfId="0" applyNumberFormat="1" applyFill="1" applyBorder="1"/>
    <xf numFmtId="0" fontId="2" fillId="0" borderId="0" xfId="0" applyFont="1" applyFill="1"/>
    <xf numFmtId="3" fontId="0" fillId="0" borderId="0" xfId="0" applyNumberFormat="1" applyFill="1"/>
    <xf numFmtId="0" fontId="0" fillId="0" borderId="0" xfId="0" applyFill="1"/>
    <xf numFmtId="0" fontId="2" fillId="7" borderId="0" xfId="0" applyFont="1" applyFill="1"/>
    <xf numFmtId="0" fontId="2" fillId="8" borderId="2" xfId="0" applyFont="1" applyFill="1" applyBorder="1"/>
    <xf numFmtId="0" fontId="0" fillId="0" borderId="2" xfId="0" applyBorder="1"/>
    <xf numFmtId="3" fontId="0" fillId="0" borderId="3" xfId="0" applyNumberFormat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4" fontId="7" fillId="0" borderId="0" xfId="0" applyNumberFormat="1" applyFont="1"/>
    <xf numFmtId="3" fontId="6" fillId="0" borderId="0" xfId="0" applyNumberFormat="1" applyFont="1"/>
    <xf numFmtId="3" fontId="7" fillId="0" borderId="0" xfId="0" applyNumberFormat="1" applyFont="1"/>
    <xf numFmtId="3" fontId="8" fillId="0" borderId="0" xfId="0" applyNumberFormat="1" applyFont="1"/>
    <xf numFmtId="3" fontId="7" fillId="0" borderId="5" xfId="0" applyNumberFormat="1" applyFont="1" applyBorder="1"/>
    <xf numFmtId="3" fontId="6" fillId="0" borderId="6" xfId="0" applyNumberFormat="1" applyFont="1" applyBorder="1"/>
    <xf numFmtId="3" fontId="6" fillId="0" borderId="0" xfId="0" applyNumberFormat="1" applyFont="1" applyFill="1"/>
    <xf numFmtId="3" fontId="6" fillId="0" borderId="3" xfId="0" applyNumberFormat="1" applyFont="1" applyBorder="1"/>
    <xf numFmtId="3" fontId="6" fillId="0" borderId="4" xfId="0" applyNumberFormat="1" applyFont="1" applyBorder="1"/>
    <xf numFmtId="3" fontId="6" fillId="4" borderId="3" xfId="0" applyNumberFormat="1" applyFont="1" applyFill="1" applyBorder="1"/>
    <xf numFmtId="3" fontId="6" fillId="4" borderId="4" xfId="0" applyNumberFormat="1" applyFont="1" applyFill="1" applyBorder="1"/>
    <xf numFmtId="3" fontId="6" fillId="0" borderId="1" xfId="0" applyNumberFormat="1" applyFont="1" applyBorder="1"/>
    <xf numFmtId="3" fontId="7" fillId="8" borderId="2" xfId="0" applyNumberFormat="1" applyFont="1" applyFill="1" applyBorder="1"/>
    <xf numFmtId="0" fontId="7" fillId="8" borderId="2" xfId="0" applyFont="1" applyFill="1" applyBorder="1"/>
    <xf numFmtId="3" fontId="7" fillId="3" borderId="3" xfId="0" applyNumberFormat="1" applyFont="1" applyFill="1" applyBorder="1"/>
    <xf numFmtId="3" fontId="7" fillId="3" borderId="4" xfId="0" applyNumberFormat="1" applyFont="1" applyFill="1" applyBorder="1"/>
    <xf numFmtId="0" fontId="6" fillId="0" borderId="0" xfId="0" applyFont="1"/>
    <xf numFmtId="0" fontId="6" fillId="0" borderId="0" xfId="0" applyFont="1" applyFill="1"/>
    <xf numFmtId="164" fontId="7" fillId="3" borderId="0" xfId="1" applyNumberFormat="1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3" fillId="0" borderId="0" xfId="0" applyFont="1" applyAlignment="1">
      <alignment vertical="top" wrapText="1"/>
    </xf>
    <xf numFmtId="0" fontId="9" fillId="5" borderId="0" xfId="0" applyFont="1" applyFill="1" applyAlignment="1">
      <alignment vertical="top"/>
    </xf>
    <xf numFmtId="0" fontId="9" fillId="5" borderId="0" xfId="0" applyFont="1" applyFill="1"/>
    <xf numFmtId="3" fontId="2" fillId="7" borderId="0" xfId="0" applyNumberFormat="1" applyFont="1" applyFill="1"/>
  </cellXfs>
  <cellStyles count="3">
    <cellStyle name="Normal" xfId="0" builtinId="0"/>
    <cellStyle name="Normal 16" xfId="2" xr:uid="{981F379F-7376-4262-9563-D950C7395556}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206375</xdr:colOff>
      <xdr:row>21</xdr:row>
      <xdr:rowOff>133350</xdr:rowOff>
    </xdr:from>
    <xdr:to>
      <xdr:col>6</xdr:col>
      <xdr:colOff>485775</xdr:colOff>
      <xdr:row>28</xdr:row>
      <xdr:rowOff>171450</xdr:rowOff>
    </xdr:to>
    <xdr:sp macro="" textlink="">
      <xdr:nvSpPr>
        <xdr:cNvPr id="2" name="Pratbubbla: rektangel 1">
          <a:extLst>
            <a:ext uri="{FF2B5EF4-FFF2-40B4-BE49-F238E27FC236}">
              <a16:creationId xmlns:a16="http://schemas.microsoft.com/office/drawing/2014/main" id="{1BECA608-AD7D-46FB-8801-4C142EDA83FC}"/>
            </a:ext>
          </a:extLst>
        </xdr:cNvPr>
        <xdr:cNvSpPr/>
      </xdr:nvSpPr>
      <xdr:spPr>
        <a:xfrm>
          <a:off x="6616700" y="4457700"/>
          <a:ext cx="2089150" cy="1304925"/>
        </a:xfrm>
        <a:prstGeom prst="wedgeRectCallout">
          <a:avLst>
            <a:gd name="adj1" fmla="val -116588"/>
            <a:gd name="adj2" fmla="val -352218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Det här är det pris</a:t>
          </a:r>
          <a:r>
            <a:rPr lang="sv-SE" sz="1100" baseline="0">
              <a:solidFill>
                <a:sysClr val="windowText" lastClr="000000"/>
              </a:solidFill>
            </a:rPr>
            <a:t> som</a:t>
          </a:r>
          <a:r>
            <a:rPr lang="sv-SE" sz="1100">
              <a:solidFill>
                <a:sysClr val="windowText" lastClr="000000"/>
              </a:solidFill>
            </a:rPr>
            <a:t> kommer anges i avfallstaxan för 2024. I avfallstaxan</a:t>
          </a:r>
          <a:r>
            <a:rPr lang="sv-SE" sz="1100" baseline="0">
              <a:solidFill>
                <a:sysClr val="windowText" lastClr="000000"/>
              </a:solidFill>
            </a:rPr>
            <a:t> står ett pris per år men här anges det i pris per tömning. Röda siffror nedan är bara ett exempel.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523875</xdr:colOff>
      <xdr:row>17</xdr:row>
      <xdr:rowOff>142876</xdr:rowOff>
    </xdr:from>
    <xdr:to>
      <xdr:col>9</xdr:col>
      <xdr:colOff>796925</xdr:colOff>
      <xdr:row>22</xdr:row>
      <xdr:rowOff>101601</xdr:rowOff>
    </xdr:to>
    <xdr:sp macro="" textlink="">
      <xdr:nvSpPr>
        <xdr:cNvPr id="3" name="Pratbubbla: rektangel 2">
          <a:extLst>
            <a:ext uri="{FF2B5EF4-FFF2-40B4-BE49-F238E27FC236}">
              <a16:creationId xmlns:a16="http://schemas.microsoft.com/office/drawing/2014/main" id="{07611FF8-63D1-42DE-BE98-578EC064391B}"/>
            </a:ext>
          </a:extLst>
        </xdr:cNvPr>
        <xdr:cNvSpPr/>
      </xdr:nvSpPr>
      <xdr:spPr>
        <a:xfrm>
          <a:off x="9648825" y="3686176"/>
          <a:ext cx="2082800" cy="920750"/>
        </a:xfrm>
        <a:prstGeom prst="wedgeRectCallout">
          <a:avLst>
            <a:gd name="adj1" fmla="val -213772"/>
            <a:gd name="adj2" fmla="val -397272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Här står antalet töm x 85 kronor minus antalet töm x det ni fakturerat kund.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20</xdr:row>
      <xdr:rowOff>85724</xdr:rowOff>
    </xdr:from>
    <xdr:to>
      <xdr:col>5</xdr:col>
      <xdr:colOff>568325</xdr:colOff>
      <xdr:row>27</xdr:row>
      <xdr:rowOff>152399</xdr:rowOff>
    </xdr:to>
    <xdr:sp macro="" textlink="">
      <xdr:nvSpPr>
        <xdr:cNvPr id="2" name="Pratbubbla: rektangel 1">
          <a:extLst>
            <a:ext uri="{FF2B5EF4-FFF2-40B4-BE49-F238E27FC236}">
              <a16:creationId xmlns:a16="http://schemas.microsoft.com/office/drawing/2014/main" id="{B7B45515-85E9-44DA-8F4B-B8E47D095324}"/>
            </a:ext>
          </a:extLst>
        </xdr:cNvPr>
        <xdr:cNvSpPr/>
      </xdr:nvSpPr>
      <xdr:spPr>
        <a:xfrm>
          <a:off x="5981700" y="4162424"/>
          <a:ext cx="1778000" cy="1400175"/>
        </a:xfrm>
        <a:prstGeom prst="wedgeRectCallout">
          <a:avLst>
            <a:gd name="adj1" fmla="val -111095"/>
            <a:gd name="adj2" fmla="val -220889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Det här är antalet faktiska tömningar som  utförts under månaden. Frekvensen</a:t>
          </a:r>
          <a:r>
            <a:rPr lang="sv-SE" sz="1100" baseline="0">
              <a:solidFill>
                <a:sysClr val="windowText" lastClr="000000"/>
              </a:solidFill>
            </a:rPr>
            <a:t> är till för att vi ska kunna räkna ut korrekt pris utifrån vad ni fakturerat kund redan.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15</xdr:row>
      <xdr:rowOff>25400</xdr:rowOff>
    </xdr:from>
    <xdr:to>
      <xdr:col>7</xdr:col>
      <xdr:colOff>800100</xdr:colOff>
      <xdr:row>21</xdr:row>
      <xdr:rowOff>114300</xdr:rowOff>
    </xdr:to>
    <xdr:sp macro="" textlink="">
      <xdr:nvSpPr>
        <xdr:cNvPr id="2" name="Pratbubbla: rektangel 1">
          <a:extLst>
            <a:ext uri="{FF2B5EF4-FFF2-40B4-BE49-F238E27FC236}">
              <a16:creationId xmlns:a16="http://schemas.microsoft.com/office/drawing/2014/main" id="{1164B736-CBA6-4465-83F2-159C7A264368}"/>
            </a:ext>
          </a:extLst>
        </xdr:cNvPr>
        <xdr:cNvSpPr/>
      </xdr:nvSpPr>
      <xdr:spPr>
        <a:xfrm>
          <a:off x="6477000" y="3092450"/>
          <a:ext cx="1857375" cy="1174750"/>
        </a:xfrm>
        <a:prstGeom prst="wedgeRectCallout">
          <a:avLst>
            <a:gd name="adj1" fmla="val -111095"/>
            <a:gd name="adj2" fmla="val -220889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>
              <a:solidFill>
                <a:sysClr val="windowText" lastClr="000000"/>
              </a:solidFill>
            </a:rPr>
            <a:t>Ändras i januari när vi vet indexet för december 2023. I exemplet är index satt samma som mars 2023.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B53C6-8226-47D4-AF57-FFD3B3B8C8B8}">
  <sheetPr>
    <tabColor theme="5" tint="0.59999389629810485"/>
  </sheetPr>
  <dimension ref="A1:P81"/>
  <sheetViews>
    <sheetView tabSelected="1" zoomScaleNormal="100" workbookViewId="0">
      <pane ySplit="2" topLeftCell="A3" activePane="bottomLeft" state="frozen"/>
      <selection pane="bottomLeft" activeCell="D77" sqref="D77"/>
    </sheetView>
  </sheetViews>
  <sheetFormatPr defaultColWidth="9.140625" defaultRowHeight="15" x14ac:dyDescent="0.25"/>
  <cols>
    <col min="1" max="1" width="55.85546875" customWidth="1"/>
    <col min="2" max="2" width="11.42578125" bestFit="1" customWidth="1"/>
    <col min="3" max="3" width="11.42578125" customWidth="1"/>
    <col min="4" max="15" width="13" customWidth="1"/>
    <col min="16" max="16" width="13.5703125" customWidth="1"/>
  </cols>
  <sheetData>
    <row r="1" spans="1:16" ht="63" x14ac:dyDescent="0.25">
      <c r="A1" s="55" t="s">
        <v>46</v>
      </c>
      <c r="B1" s="54" t="s">
        <v>49</v>
      </c>
      <c r="C1" s="54" t="s">
        <v>45</v>
      </c>
      <c r="D1" s="8" t="s">
        <v>0</v>
      </c>
      <c r="E1" s="8" t="s">
        <v>1</v>
      </c>
      <c r="F1" s="8" t="s">
        <v>2</v>
      </c>
      <c r="G1" s="8" t="s">
        <v>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8</v>
      </c>
      <c r="M1" s="8" t="s">
        <v>9</v>
      </c>
      <c r="N1" s="8" t="s">
        <v>10</v>
      </c>
      <c r="O1" s="8" t="s">
        <v>11</v>
      </c>
      <c r="P1" s="8" t="s">
        <v>12</v>
      </c>
    </row>
    <row r="2" spans="1:16" x14ac:dyDescent="0.25">
      <c r="A2" t="s">
        <v>13</v>
      </c>
      <c r="B2" s="9"/>
      <c r="C2" s="9"/>
      <c r="D2" s="9">
        <v>21</v>
      </c>
      <c r="E2" s="9">
        <v>20</v>
      </c>
      <c r="F2" s="9">
        <v>23</v>
      </c>
      <c r="G2" s="9">
        <v>18</v>
      </c>
      <c r="H2" s="9">
        <v>21</v>
      </c>
      <c r="I2" s="9">
        <v>21</v>
      </c>
      <c r="J2" s="9">
        <v>21</v>
      </c>
      <c r="K2" s="9">
        <v>23</v>
      </c>
      <c r="L2" s="9">
        <v>21</v>
      </c>
      <c r="M2" s="9">
        <v>22</v>
      </c>
      <c r="N2" s="9">
        <v>22</v>
      </c>
      <c r="O2" s="9">
        <v>19</v>
      </c>
      <c r="P2" s="9">
        <f>SUM(D2:O2)</f>
        <v>252</v>
      </c>
    </row>
    <row r="3" spans="1:16" s="15" customFormat="1" ht="18.75" x14ac:dyDescent="0.3">
      <c r="A3" s="13" t="s">
        <v>31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s="12" customFormat="1" ht="14.45" customHeight="1" x14ac:dyDescent="0.25">
      <c r="A4" s="10" t="s">
        <v>30</v>
      </c>
      <c r="B4" s="18"/>
      <c r="C4" s="18"/>
      <c r="D4" s="18"/>
      <c r="E4" s="18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4.45" customHeight="1" x14ac:dyDescent="0.25">
      <c r="A5" t="s">
        <v>21</v>
      </c>
      <c r="B5" s="11">
        <f>Indexreglering!$I$6</f>
        <v>85</v>
      </c>
      <c r="C5" s="35">
        <v>0</v>
      </c>
      <c r="D5" s="11">
        <f>(Tömningsstatistik!B5*B5)-(Tömningsstatistik!B5*C5)</f>
        <v>8500</v>
      </c>
      <c r="E5" s="11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4.45" customHeight="1" x14ac:dyDescent="0.25">
      <c r="A6" t="s">
        <v>36</v>
      </c>
      <c r="B6" s="11">
        <f>Indexreglering!$I$6</f>
        <v>85</v>
      </c>
      <c r="C6" s="35">
        <v>0</v>
      </c>
      <c r="D6" s="11">
        <f>(Tömningsstatistik!B6*B6)-(Tömningsstatistik!B6*C6)</f>
        <v>8500</v>
      </c>
      <c r="E6" s="11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4.45" customHeight="1" x14ac:dyDescent="0.25">
      <c r="A7" t="s">
        <v>22</v>
      </c>
      <c r="B7" s="11">
        <f>Indexreglering!$I$6</f>
        <v>85</v>
      </c>
      <c r="C7" s="35">
        <v>0</v>
      </c>
      <c r="D7" s="11">
        <f>(Tömningsstatistik!B7*B7)-(Tömningsstatistik!B7*C7)</f>
        <v>8500</v>
      </c>
      <c r="E7" s="11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ht="14.45" customHeight="1" x14ac:dyDescent="0.25">
      <c r="A8" t="s">
        <v>35</v>
      </c>
      <c r="B8" s="11">
        <f>Indexreglering!$I$6</f>
        <v>85</v>
      </c>
      <c r="C8" s="35">
        <v>0</v>
      </c>
      <c r="D8" s="11">
        <f>(Tömningsstatistik!B8*B8)-(Tömningsstatistik!B8*C8)</f>
        <v>8500</v>
      </c>
      <c r="E8" s="11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16" ht="14.45" customHeight="1" x14ac:dyDescent="0.25">
      <c r="A9" t="s">
        <v>23</v>
      </c>
      <c r="B9" s="11">
        <f>Indexreglering!$I$6</f>
        <v>85</v>
      </c>
      <c r="C9" s="35">
        <v>0</v>
      </c>
      <c r="D9" s="11">
        <f>(Tömningsstatistik!B9*B9)-(Tömningsstatistik!B9*C9)</f>
        <v>8500</v>
      </c>
      <c r="E9" s="11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ht="14.45" customHeight="1" x14ac:dyDescent="0.25">
      <c r="A10" t="s">
        <v>34</v>
      </c>
      <c r="B10" s="11">
        <f>Indexreglering!$I$6</f>
        <v>85</v>
      </c>
      <c r="C10" s="35">
        <v>0</v>
      </c>
      <c r="D10" s="11">
        <f>(Tömningsstatistik!B10*B10)-(Tömningsstatistik!B10*C10)</f>
        <v>8500</v>
      </c>
      <c r="E10" s="11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1:16" ht="14.45" customHeight="1" x14ac:dyDescent="0.25">
      <c r="A11" t="s">
        <v>24</v>
      </c>
      <c r="B11" s="11">
        <f>Indexreglering!$I$6</f>
        <v>85</v>
      </c>
      <c r="C11" s="35">
        <v>0</v>
      </c>
      <c r="D11" s="11">
        <f>(Tömningsstatistik!B11*B11)-(Tömningsstatistik!B11*C11)</f>
        <v>8500</v>
      </c>
      <c r="E11" s="11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ht="14.45" customHeight="1" x14ac:dyDescent="0.25">
      <c r="A12" t="s">
        <v>25</v>
      </c>
      <c r="B12" s="11">
        <f>Indexreglering!$I$6</f>
        <v>85</v>
      </c>
      <c r="C12" s="35">
        <v>0</v>
      </c>
      <c r="D12" s="11">
        <f>(Tömningsstatistik!B12*B12)-(Tömningsstatistik!B12*C12)</f>
        <v>8500</v>
      </c>
      <c r="E12" s="11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ht="14.45" customHeight="1" x14ac:dyDescent="0.25">
      <c r="A13" t="s">
        <v>26</v>
      </c>
      <c r="B13" s="11">
        <f>Indexreglering!$I$6</f>
        <v>85</v>
      </c>
      <c r="C13" s="35">
        <v>110</v>
      </c>
      <c r="D13" s="11">
        <f>(Tömningsstatistik!B13*B13)-((1/2)*Tömningsstatistik!B13*C13)</f>
        <v>3000</v>
      </c>
      <c r="E13" s="11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12" customFormat="1" ht="14.45" customHeight="1" x14ac:dyDescent="0.25">
      <c r="A14" t="s">
        <v>27</v>
      </c>
      <c r="B14" s="11">
        <f>Indexreglering!$I$6</f>
        <v>85</v>
      </c>
      <c r="C14" s="35">
        <v>120</v>
      </c>
      <c r="D14" s="11">
        <f>(Tömningsstatistik!B14*B14)-((2/3)*Tömningsstatistik!B14*C14)</f>
        <v>500.00000000000091</v>
      </c>
      <c r="E14" s="19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6"/>
    </row>
    <row r="15" spans="1:16" ht="14.45" customHeight="1" x14ac:dyDescent="0.25">
      <c r="A15" t="s">
        <v>28</v>
      </c>
      <c r="B15" s="11">
        <f>Indexreglering!$I$6</f>
        <v>85</v>
      </c>
      <c r="C15" s="35">
        <v>130</v>
      </c>
      <c r="D15" s="11">
        <f>(Tömningsstatistik!B15*B15)-((3/4)*Tömningsstatistik!B15*C15)</f>
        <v>-1250</v>
      </c>
      <c r="E15" s="11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ht="14.45" customHeight="1" x14ac:dyDescent="0.25">
      <c r="A16" t="s">
        <v>29</v>
      </c>
      <c r="B16" s="11">
        <f>Indexreglering!$I$6</f>
        <v>85</v>
      </c>
      <c r="C16" s="35">
        <v>140</v>
      </c>
      <c r="D16" s="11">
        <f>(Tömningsstatistik!B16*B16)-((4/5)*Tömningsstatistik!B16*C16)</f>
        <v>-2700</v>
      </c>
      <c r="E16" s="11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ht="14.45" customHeight="1" x14ac:dyDescent="0.25">
      <c r="B17" s="11"/>
      <c r="C17" s="35"/>
      <c r="D17" s="11"/>
      <c r="E17" s="11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ht="18.75" x14ac:dyDescent="0.3">
      <c r="A18" s="13" t="s">
        <v>20</v>
      </c>
      <c r="B18" s="11"/>
      <c r="C18" s="35"/>
      <c r="D18" s="11"/>
      <c r="E18" s="11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4.45" customHeight="1" x14ac:dyDescent="0.25">
      <c r="A19" s="10" t="s">
        <v>30</v>
      </c>
      <c r="B19" s="11"/>
      <c r="C19" s="35"/>
      <c r="D19" s="11"/>
      <c r="E19" s="11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4.45" customHeight="1" x14ac:dyDescent="0.25">
      <c r="A20" t="s">
        <v>21</v>
      </c>
      <c r="B20" s="11">
        <f>Indexreglering!$I$6</f>
        <v>85</v>
      </c>
      <c r="C20" s="35">
        <v>0</v>
      </c>
      <c r="D20" s="11">
        <f>(Tömningsstatistik!B20*B20)-(Tömningsstatistik!B20*C20)</f>
        <v>8500</v>
      </c>
      <c r="E20" s="11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4.45" customHeight="1" x14ac:dyDescent="0.25">
      <c r="A21" t="s">
        <v>36</v>
      </c>
      <c r="B21" s="11">
        <f>Indexreglering!$I$6</f>
        <v>85</v>
      </c>
      <c r="C21" s="35">
        <v>0</v>
      </c>
      <c r="D21" s="11">
        <f>(Tömningsstatistik!B21*B21)-(Tömningsstatistik!B21*C21)</f>
        <v>8500</v>
      </c>
      <c r="E21" s="11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4.45" customHeight="1" x14ac:dyDescent="0.25">
      <c r="A22" t="s">
        <v>22</v>
      </c>
      <c r="B22" s="11">
        <f>Indexreglering!$I$6</f>
        <v>85</v>
      </c>
      <c r="C22" s="35">
        <v>0</v>
      </c>
      <c r="D22" s="11">
        <f>(Tömningsstatistik!B22*B22)-(Tömningsstatistik!B22*C22)</f>
        <v>8500</v>
      </c>
      <c r="E22" s="11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4.45" customHeight="1" x14ac:dyDescent="0.25">
      <c r="A23" t="s">
        <v>35</v>
      </c>
      <c r="B23" s="11">
        <f>Indexreglering!$I$6</f>
        <v>85</v>
      </c>
      <c r="C23" s="35">
        <v>0</v>
      </c>
      <c r="D23" s="11">
        <f>(Tömningsstatistik!B23*B23)-(Tömningsstatistik!B23*C23)</f>
        <v>8500</v>
      </c>
      <c r="E23" s="11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4.45" customHeight="1" x14ac:dyDescent="0.25">
      <c r="A24" t="s">
        <v>23</v>
      </c>
      <c r="B24" s="11">
        <f>Indexreglering!$I$6</f>
        <v>85</v>
      </c>
      <c r="C24" s="35">
        <v>0</v>
      </c>
      <c r="D24" s="11">
        <f>(Tömningsstatistik!B24*B24)-(Tömningsstatistik!B24*C24)</f>
        <v>8500</v>
      </c>
      <c r="E24" s="11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s="15" customFormat="1" ht="14.45" customHeight="1" x14ac:dyDescent="0.3">
      <c r="A25" t="s">
        <v>34</v>
      </c>
      <c r="B25" s="11">
        <f>Indexreglering!$I$6</f>
        <v>85</v>
      </c>
      <c r="C25" s="35">
        <v>0</v>
      </c>
      <c r="D25" s="11">
        <f>(Tömningsstatistik!B25*B25)-(Tömningsstatistik!B25*C25)</f>
        <v>8500</v>
      </c>
      <c r="E25" s="20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7"/>
    </row>
    <row r="26" spans="1:16" s="12" customFormat="1" ht="14.45" customHeight="1" x14ac:dyDescent="0.25">
      <c r="A26" t="s">
        <v>24</v>
      </c>
      <c r="B26" s="11">
        <f>Indexreglering!$I$6</f>
        <v>85</v>
      </c>
      <c r="C26" s="35">
        <v>0</v>
      </c>
      <c r="D26" s="11">
        <f>(Tömningsstatistik!B26*B26)-(Tömningsstatistik!B26*C26)</f>
        <v>8500</v>
      </c>
      <c r="E26" s="19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6"/>
    </row>
    <row r="27" spans="1:16" ht="14.45" customHeight="1" x14ac:dyDescent="0.25">
      <c r="A27" t="s">
        <v>25</v>
      </c>
      <c r="B27" s="11">
        <f>Indexreglering!$I$6</f>
        <v>85</v>
      </c>
      <c r="C27" s="35">
        <v>0</v>
      </c>
      <c r="D27" s="11">
        <f>(Tömningsstatistik!B27*B27)-(Tömningsstatistik!B27*C27)</f>
        <v>8500</v>
      </c>
      <c r="E27" s="11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4.45" customHeight="1" x14ac:dyDescent="0.25">
      <c r="A28" t="s">
        <v>26</v>
      </c>
      <c r="B28" s="11">
        <f>Indexreglering!$I$6</f>
        <v>85</v>
      </c>
      <c r="C28" s="35">
        <v>110</v>
      </c>
      <c r="D28" s="11">
        <f>(Tömningsstatistik!B28*B28)-((1/2)*Tömningsstatistik!B28*C28)</f>
        <v>3000</v>
      </c>
      <c r="E28" s="11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4.45" customHeight="1" x14ac:dyDescent="0.25">
      <c r="A29" t="s">
        <v>27</v>
      </c>
      <c r="B29" s="11">
        <f>Indexreglering!$I$6</f>
        <v>85</v>
      </c>
      <c r="C29" s="35">
        <v>120</v>
      </c>
      <c r="D29" s="11">
        <f>(Tömningsstatistik!B29*B29)-((2/3)*Tömningsstatistik!B29*C29)</f>
        <v>500.00000000000091</v>
      </c>
      <c r="E29" s="11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s="12" customFormat="1" ht="14.45" customHeight="1" x14ac:dyDescent="0.25">
      <c r="A30" t="s">
        <v>28</v>
      </c>
      <c r="B30" s="11">
        <f>Indexreglering!$I$6</f>
        <v>85</v>
      </c>
      <c r="C30" s="35">
        <v>130</v>
      </c>
      <c r="D30" s="11">
        <f>(Tömningsstatistik!B30*B30)-((3/4)*Tömningsstatistik!B30*C30)</f>
        <v>-1250</v>
      </c>
      <c r="E30" s="19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6"/>
    </row>
    <row r="31" spans="1:16" ht="14.45" customHeight="1" x14ac:dyDescent="0.25">
      <c r="A31" t="s">
        <v>29</v>
      </c>
      <c r="B31" s="11">
        <f>Indexreglering!$I$6</f>
        <v>85</v>
      </c>
      <c r="C31" s="35">
        <v>140</v>
      </c>
      <c r="D31" s="11">
        <f>(Tömningsstatistik!B31*B31)-((4/5)*Tömningsstatistik!B31*C31)</f>
        <v>-2700</v>
      </c>
      <c r="E31" s="11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4.45" customHeight="1" x14ac:dyDescent="0.25">
      <c r="B32" s="11"/>
      <c r="C32" s="35"/>
      <c r="D32" s="11"/>
      <c r="E32" s="11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8.75" x14ac:dyDescent="0.3">
      <c r="A33" s="13" t="s">
        <v>32</v>
      </c>
      <c r="B33" s="11"/>
      <c r="C33" s="35"/>
      <c r="D33" s="11"/>
      <c r="E33" s="11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4.45" customHeight="1" x14ac:dyDescent="0.25">
      <c r="A34" s="10" t="s">
        <v>30</v>
      </c>
      <c r="B34" s="11"/>
      <c r="C34" s="35"/>
      <c r="D34" s="11"/>
      <c r="E34" s="11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4.45" customHeight="1" x14ac:dyDescent="0.25">
      <c r="A35" t="s">
        <v>21</v>
      </c>
      <c r="B35" s="11">
        <f>Indexreglering!$I$6</f>
        <v>85</v>
      </c>
      <c r="C35" s="35">
        <v>0</v>
      </c>
      <c r="D35" s="11">
        <f>(Tömningsstatistik!B35*B35)-(Tömningsstatistik!B35*C35)</f>
        <v>8500</v>
      </c>
      <c r="E35" s="11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4.45" customHeight="1" x14ac:dyDescent="0.25">
      <c r="A36" t="s">
        <v>36</v>
      </c>
      <c r="B36" s="11">
        <f>Indexreglering!$I$6</f>
        <v>85</v>
      </c>
      <c r="C36" s="35">
        <v>0</v>
      </c>
      <c r="D36" s="11">
        <f>(Tömningsstatistik!B36*B36)-(Tömningsstatistik!B36*C36)</f>
        <v>8500</v>
      </c>
      <c r="E36" s="11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4.45" customHeight="1" x14ac:dyDescent="0.25">
      <c r="A37" t="s">
        <v>22</v>
      </c>
      <c r="B37" s="11">
        <f>Indexreglering!$I$6</f>
        <v>85</v>
      </c>
      <c r="C37" s="35">
        <v>0</v>
      </c>
      <c r="D37" s="11">
        <f>(Tömningsstatistik!B37*B37)-(Tömningsstatistik!B37*C37)</f>
        <v>8500</v>
      </c>
      <c r="E37" s="11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4.45" customHeight="1" x14ac:dyDescent="0.25">
      <c r="A38" t="s">
        <v>35</v>
      </c>
      <c r="B38" s="11">
        <f>Indexreglering!$I$6</f>
        <v>85</v>
      </c>
      <c r="C38" s="35">
        <v>0</v>
      </c>
      <c r="D38" s="11">
        <f>(Tömningsstatistik!B38*B38)-(Tömningsstatistik!B38*C38)</f>
        <v>8500</v>
      </c>
      <c r="E38" s="11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4.45" customHeight="1" x14ac:dyDescent="0.25">
      <c r="A39" t="s">
        <v>23</v>
      </c>
      <c r="B39" s="11">
        <f>Indexreglering!$I$6</f>
        <v>85</v>
      </c>
      <c r="C39" s="35">
        <v>0</v>
      </c>
      <c r="D39" s="11">
        <f>(Tömningsstatistik!B39*B39)-(Tömningsstatistik!B39*C39)</f>
        <v>8500</v>
      </c>
      <c r="E39" s="11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4.45" customHeight="1" x14ac:dyDescent="0.25">
      <c r="A40" t="s">
        <v>34</v>
      </c>
      <c r="B40" s="11">
        <f>Indexreglering!$I$6</f>
        <v>85</v>
      </c>
      <c r="C40" s="35">
        <v>0</v>
      </c>
      <c r="D40" s="11">
        <f>(Tömningsstatistik!B40*B40)-(Tömningsstatistik!B40*C40)</f>
        <v>8500</v>
      </c>
      <c r="E40" s="11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s="15" customFormat="1" ht="14.45" customHeight="1" x14ac:dyDescent="0.3">
      <c r="A41" t="s">
        <v>24</v>
      </c>
      <c r="B41" s="11">
        <f>Indexreglering!$I$6</f>
        <v>85</v>
      </c>
      <c r="C41" s="35">
        <v>0</v>
      </c>
      <c r="D41" s="11">
        <f>(Tömningsstatistik!B41*B41)-(Tömningsstatistik!B41*C41)</f>
        <v>8500</v>
      </c>
      <c r="E41" s="20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7"/>
    </row>
    <row r="42" spans="1:16" s="16" customFormat="1" ht="14.45" customHeight="1" x14ac:dyDescent="0.25">
      <c r="A42" t="s">
        <v>25</v>
      </c>
      <c r="B42" s="11">
        <f>Indexreglering!$I$6</f>
        <v>85</v>
      </c>
      <c r="C42" s="35">
        <v>100</v>
      </c>
      <c r="D42" s="11">
        <f>(Tömningsstatistik!B42*B42)-(1/2*Tömningsstatistik!B42*C42)</f>
        <v>3500</v>
      </c>
      <c r="E42" s="21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8"/>
    </row>
    <row r="43" spans="1:16" s="14" customFormat="1" ht="14.45" customHeight="1" x14ac:dyDescent="0.25">
      <c r="A43" t="s">
        <v>26</v>
      </c>
      <c r="B43" s="11">
        <f>Indexreglering!$I$6</f>
        <v>85</v>
      </c>
      <c r="C43" s="35">
        <v>110</v>
      </c>
      <c r="D43" s="11">
        <f>(Tömningsstatistik!B43*B43)-((3/4)*Tömningsstatistik!B43*C43)</f>
        <v>250</v>
      </c>
      <c r="E43" s="22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9"/>
    </row>
    <row r="44" spans="1:16" ht="14.45" customHeight="1" x14ac:dyDescent="0.25">
      <c r="A44" t="s">
        <v>27</v>
      </c>
      <c r="B44" s="11">
        <f>Indexreglering!$I$6</f>
        <v>85</v>
      </c>
      <c r="C44" s="35">
        <v>120</v>
      </c>
      <c r="D44" s="11">
        <f>(Tömningsstatistik!B44*B44)-((5/6)*Tömningsstatistik!B44*C44)</f>
        <v>-1500.0000000000018</v>
      </c>
      <c r="E44" s="11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1:16" ht="14.45" customHeight="1" x14ac:dyDescent="0.25">
      <c r="A45" t="s">
        <v>28</v>
      </c>
      <c r="B45" s="11">
        <f>Indexreglering!$I$6</f>
        <v>85</v>
      </c>
      <c r="C45" s="35">
        <v>130</v>
      </c>
      <c r="D45" s="11">
        <f>(Tömningsstatistik!B45*B45)-((7/8)*Tömningsstatistik!B45*C45)</f>
        <v>-2875</v>
      </c>
      <c r="E45" s="11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1:16" s="16" customFormat="1" ht="14.45" customHeight="1" x14ac:dyDescent="0.25">
      <c r="A46" t="s">
        <v>29</v>
      </c>
      <c r="B46" s="11">
        <f>Indexreglering!$I$6</f>
        <v>85</v>
      </c>
      <c r="C46" s="35">
        <v>140</v>
      </c>
      <c r="D46" s="11">
        <f>(Tömningsstatistik!B46*B46)-((9/10)*Tömningsstatistik!B46*C46)</f>
        <v>-4100</v>
      </c>
      <c r="E46" s="21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8"/>
    </row>
    <row r="47" spans="1:16" ht="14.45" customHeight="1" x14ac:dyDescent="0.25">
      <c r="B47" s="11"/>
      <c r="C47" s="35"/>
      <c r="D47" s="11"/>
      <c r="E47" s="11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1:16" ht="18.75" x14ac:dyDescent="0.3">
      <c r="A48" s="13" t="s">
        <v>33</v>
      </c>
      <c r="B48" s="11"/>
      <c r="C48" s="35"/>
      <c r="D48" s="11"/>
      <c r="E48" s="11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1:16" x14ac:dyDescent="0.25">
      <c r="A49" s="10" t="s">
        <v>30</v>
      </c>
      <c r="B49" s="11"/>
      <c r="C49" s="35"/>
      <c r="D49" s="11"/>
      <c r="E49" s="11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1:16" ht="14.45" customHeight="1" x14ac:dyDescent="0.25">
      <c r="A50" t="s">
        <v>21</v>
      </c>
      <c r="B50" s="11">
        <f>Indexreglering!$I$6</f>
        <v>85</v>
      </c>
      <c r="C50" s="35">
        <v>0</v>
      </c>
      <c r="D50" s="11">
        <f>(Tömningsstatistik!B50*B50)-(Tömningsstatistik!B50*C50)</f>
        <v>8500</v>
      </c>
      <c r="E50" s="11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1:16" ht="14.45" customHeight="1" x14ac:dyDescent="0.25">
      <c r="A51" t="s">
        <v>36</v>
      </c>
      <c r="B51" s="11">
        <f>Indexreglering!$I$6</f>
        <v>85</v>
      </c>
      <c r="C51" s="35">
        <v>0</v>
      </c>
      <c r="D51" s="11">
        <f>(Tömningsstatistik!B51*B51)-(Tömningsstatistik!B51*C51)</f>
        <v>8500</v>
      </c>
      <c r="E51" s="11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1:16" ht="14.45" customHeight="1" x14ac:dyDescent="0.25">
      <c r="A52" t="s">
        <v>22</v>
      </c>
      <c r="B52" s="11">
        <f>Indexreglering!$I$6</f>
        <v>85</v>
      </c>
      <c r="C52" s="35">
        <v>0</v>
      </c>
      <c r="D52" s="11">
        <f>(Tömningsstatistik!B52*B52)-(Tömningsstatistik!B52*C52)</f>
        <v>8500</v>
      </c>
      <c r="E52" s="11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1:16" ht="14.45" customHeight="1" x14ac:dyDescent="0.25">
      <c r="A53" t="s">
        <v>35</v>
      </c>
      <c r="B53" s="11">
        <f>Indexreglering!$I$6</f>
        <v>85</v>
      </c>
      <c r="C53" s="35">
        <v>0</v>
      </c>
      <c r="D53" s="11">
        <f>(Tömningsstatistik!B53*B53)-(Tömningsstatistik!B53*C53)</f>
        <v>8500</v>
      </c>
      <c r="E53" s="11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1:16" ht="14.45" customHeight="1" x14ac:dyDescent="0.25">
      <c r="A54" t="s">
        <v>23</v>
      </c>
      <c r="B54" s="11">
        <f>Indexreglering!$I$6</f>
        <v>85</v>
      </c>
      <c r="C54" s="35">
        <v>0</v>
      </c>
      <c r="D54" s="11">
        <f>(Tömningsstatistik!B54*B54)-(Tömningsstatistik!B54*C54)</f>
        <v>8500</v>
      </c>
      <c r="E54" s="11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1:16" ht="14.45" customHeight="1" x14ac:dyDescent="0.25">
      <c r="A55" t="s">
        <v>34</v>
      </c>
      <c r="B55" s="11">
        <f>Indexreglering!$I$6</f>
        <v>85</v>
      </c>
      <c r="C55" s="35">
        <v>0</v>
      </c>
      <c r="D55" s="11">
        <f>(Tömningsstatistik!B55*B55)-(Tömningsstatistik!B55*C55)</f>
        <v>8500</v>
      </c>
      <c r="E55" s="11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1:16" ht="14.45" customHeight="1" x14ac:dyDescent="0.25">
      <c r="A56" t="s">
        <v>24</v>
      </c>
      <c r="B56" s="11">
        <f>Indexreglering!$I$6</f>
        <v>85</v>
      </c>
      <c r="C56" s="35">
        <v>0</v>
      </c>
      <c r="D56" s="11">
        <f>(Tömningsstatistik!B56*B56)-(Tömningsstatistik!B56*C56)</f>
        <v>8500</v>
      </c>
      <c r="E56" s="11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1:16" s="15" customFormat="1" ht="14.45" customHeight="1" x14ac:dyDescent="0.3">
      <c r="A57" t="s">
        <v>25</v>
      </c>
      <c r="B57" s="11">
        <f>Indexreglering!$I$6</f>
        <v>85</v>
      </c>
      <c r="C57" s="35">
        <v>100</v>
      </c>
      <c r="D57" s="11">
        <f>(Tömningsstatistik!B57*B57)-(1/2*Tömningsstatistik!B57*C57)</f>
        <v>3500</v>
      </c>
      <c r="E57" s="20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7"/>
    </row>
    <row r="58" spans="1:16" s="16" customFormat="1" ht="14.45" customHeight="1" x14ac:dyDescent="0.25">
      <c r="A58" t="s">
        <v>26</v>
      </c>
      <c r="B58" s="11">
        <f>Indexreglering!$I$6</f>
        <v>85</v>
      </c>
      <c r="C58" s="35">
        <v>110</v>
      </c>
      <c r="D58" s="11">
        <f>(Tömningsstatistik!B58*B58)-((3/4)*Tömningsstatistik!B58*C58)</f>
        <v>250</v>
      </c>
      <c r="E58" s="21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8"/>
    </row>
    <row r="59" spans="1:16" ht="14.45" customHeight="1" x14ac:dyDescent="0.25">
      <c r="A59" t="s">
        <v>27</v>
      </c>
      <c r="B59" s="11">
        <f>Indexreglering!$I$6</f>
        <v>85</v>
      </c>
      <c r="C59" s="35">
        <v>120</v>
      </c>
      <c r="D59" s="11">
        <f>(Tömningsstatistik!B59*B59)-((5/6)*Tömningsstatistik!B59*C59)</f>
        <v>-1500.0000000000018</v>
      </c>
      <c r="E59" s="11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6" ht="14.45" customHeight="1" x14ac:dyDescent="0.25">
      <c r="A60" t="s">
        <v>28</v>
      </c>
      <c r="B60" s="11">
        <f>Indexreglering!$I$6</f>
        <v>85</v>
      </c>
      <c r="C60" s="35">
        <v>130</v>
      </c>
      <c r="D60" s="11">
        <f>(Tömningsstatistik!B60*B60)-((7/8)*Tömningsstatistik!B60*C60)</f>
        <v>-2875</v>
      </c>
      <c r="E60" s="11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1:16" ht="14.45" customHeight="1" x14ac:dyDescent="0.25">
      <c r="A61" t="s">
        <v>29</v>
      </c>
      <c r="B61" s="11">
        <f>Indexreglering!$I$6</f>
        <v>85</v>
      </c>
      <c r="C61" s="35">
        <v>140</v>
      </c>
      <c r="D61" s="11">
        <f>(Tömningsstatistik!B61*B61)-((9/10)*Tömningsstatistik!B61*C61)</f>
        <v>-4100</v>
      </c>
      <c r="E61" s="11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1:16" ht="14.45" customHeight="1" x14ac:dyDescent="0.25">
      <c r="A62" s="26"/>
      <c r="B62" s="11"/>
      <c r="C62" s="11"/>
      <c r="D62" s="11"/>
      <c r="E62" s="11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1:16" ht="14.45" customHeight="1" x14ac:dyDescent="0.25">
      <c r="B63" s="11"/>
      <c r="C63" s="11"/>
      <c r="D63" s="11"/>
      <c r="E63" s="11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1:16" ht="14.45" customHeight="1" x14ac:dyDescent="0.25">
      <c r="A64" s="27" t="s">
        <v>18</v>
      </c>
      <c r="B64" s="27"/>
      <c r="C64" s="27"/>
      <c r="D64" s="57">
        <f t="shared" ref="D64" si="0">SUM(D5:D63)</f>
        <v>244650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</row>
    <row r="65" spans="1:16" s="26" customFormat="1" ht="14.45" customHeight="1" x14ac:dyDescent="0.25">
      <c r="A65" s="24"/>
      <c r="B65" s="25"/>
      <c r="C65" s="25"/>
      <c r="D65" s="25"/>
      <c r="E65" s="25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</row>
    <row r="66" spans="1:16" ht="14.45" customHeight="1" x14ac:dyDescent="0.25">
      <c r="A66" s="29"/>
      <c r="B66" s="30"/>
      <c r="C66" s="30"/>
      <c r="D66" s="30"/>
      <c r="E66" s="30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2"/>
    </row>
    <row r="67" spans="1:16" ht="14.45" customHeight="1" x14ac:dyDescent="0.25">
      <c r="A67" s="6" t="s">
        <v>15</v>
      </c>
      <c r="B67" s="23"/>
      <c r="C67" s="23"/>
      <c r="D67" s="23"/>
      <c r="E67" s="2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4"/>
    </row>
    <row r="68" spans="1:16" ht="14.45" customHeight="1" x14ac:dyDescent="0.25">
      <c r="A68" s="3"/>
      <c r="B68" s="4"/>
      <c r="C68" s="4"/>
      <c r="D68" s="4"/>
      <c r="E68" s="4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</row>
    <row r="69" spans="1:16" ht="14.45" customHeight="1" x14ac:dyDescent="0.25">
      <c r="A69" s="3"/>
      <c r="B69" s="4"/>
      <c r="C69" s="4"/>
      <c r="D69" s="4"/>
      <c r="E69" s="4"/>
      <c r="F69" s="45"/>
      <c r="G69" s="35"/>
      <c r="H69" s="35"/>
      <c r="I69" s="35"/>
      <c r="J69" s="35"/>
      <c r="K69" s="35"/>
      <c r="L69" s="35"/>
      <c r="M69" s="35"/>
      <c r="N69" s="35"/>
      <c r="O69" s="35"/>
      <c r="P69" s="45"/>
    </row>
    <row r="70" spans="1:16" ht="14.45" customHeight="1" x14ac:dyDescent="0.25">
      <c r="B70" s="11"/>
      <c r="C70" s="11"/>
      <c r="D70" s="11"/>
      <c r="E70" s="11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1:16" ht="14.45" customHeight="1" x14ac:dyDescent="0.25">
      <c r="B71" s="11"/>
      <c r="C71" s="11"/>
      <c r="D71" s="11"/>
      <c r="E71" s="11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1:16" ht="14.45" customHeight="1" x14ac:dyDescent="0.25">
      <c r="B72" s="11"/>
      <c r="C72" s="11"/>
      <c r="D72" s="11"/>
      <c r="E72" s="11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1:16" ht="14.45" customHeight="1" x14ac:dyDescent="0.25">
      <c r="B73" s="11"/>
      <c r="C73" s="11"/>
      <c r="D73" s="11"/>
      <c r="E73" s="11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</row>
    <row r="74" spans="1:16" ht="14.45" customHeight="1" x14ac:dyDescent="0.25">
      <c r="A74" s="28" t="s">
        <v>19</v>
      </c>
      <c r="B74" s="28"/>
      <c r="C74" s="28"/>
      <c r="D74" s="28"/>
      <c r="E74" s="28"/>
      <c r="F74" s="46"/>
      <c r="G74" s="46"/>
      <c r="H74" s="47"/>
      <c r="I74" s="47"/>
      <c r="J74" s="47"/>
      <c r="K74" s="47"/>
      <c r="L74" s="47"/>
      <c r="M74" s="47"/>
      <c r="N74" s="47"/>
      <c r="O74" s="47"/>
      <c r="P74" s="47"/>
    </row>
    <row r="75" spans="1:16" ht="14.45" customHeight="1" x14ac:dyDescent="0.25">
      <c r="B75" s="11"/>
      <c r="C75" s="11"/>
      <c r="D75" s="11"/>
      <c r="E75" s="11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</row>
    <row r="76" spans="1:16" ht="14.45" customHeight="1" x14ac:dyDescent="0.25">
      <c r="A76" s="5" t="s">
        <v>16</v>
      </c>
      <c r="B76" s="7"/>
      <c r="C76" s="7"/>
      <c r="D76" s="7">
        <f>SUM(D64,D74)</f>
        <v>244650</v>
      </c>
      <c r="E76" s="7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9"/>
    </row>
    <row r="77" spans="1:16" ht="14.45" customHeight="1" x14ac:dyDescent="0.25"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</row>
    <row r="78" spans="1:16" ht="14.45" customHeight="1" x14ac:dyDescent="0.25">
      <c r="F78" s="50"/>
      <c r="G78" s="51"/>
      <c r="H78" s="51"/>
      <c r="I78" s="51"/>
      <c r="J78" s="51"/>
      <c r="K78" s="50"/>
      <c r="L78" s="50"/>
      <c r="M78" s="50"/>
      <c r="N78" s="50"/>
      <c r="O78" s="50"/>
      <c r="P78" s="50"/>
    </row>
    <row r="79" spans="1:16" x14ac:dyDescent="0.25">
      <c r="G79" s="26"/>
      <c r="H79" s="26"/>
      <c r="I79" s="26"/>
      <c r="J79" s="26"/>
    </row>
    <row r="80" spans="1:16" x14ac:dyDescent="0.25">
      <c r="G80" s="26"/>
      <c r="H80" s="26"/>
      <c r="I80" s="26"/>
      <c r="J80" s="26"/>
    </row>
    <row r="81" spans="7:10" x14ac:dyDescent="0.25">
      <c r="G81" s="26"/>
      <c r="H81" s="26"/>
      <c r="I81" s="26"/>
      <c r="J81" s="26"/>
    </row>
  </sheetData>
  <pageMargins left="0.7" right="0.7" top="0.75" bottom="0.75" header="0.3" footer="0.3"/>
  <pageSetup paperSize="9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9A5DE-EE06-48D7-97B1-CE344733691C}">
  <sheetPr>
    <tabColor theme="5" tint="0.59999389629810485"/>
  </sheetPr>
  <dimension ref="A1:O61"/>
  <sheetViews>
    <sheetView zoomScaleNormal="100" workbookViewId="0">
      <pane ySplit="2" topLeftCell="A3" activePane="bottomLeft" state="frozen"/>
      <selection pane="bottomLeft" activeCell="E32" sqref="E32"/>
    </sheetView>
  </sheetViews>
  <sheetFormatPr defaultColWidth="9.140625" defaultRowHeight="15" x14ac:dyDescent="0.25"/>
  <cols>
    <col min="1" max="1" width="55.85546875" customWidth="1"/>
    <col min="2" max="13" width="13" customWidth="1"/>
    <col min="14" max="14" width="13.5703125" customWidth="1"/>
  </cols>
  <sheetData>
    <row r="1" spans="1:15" ht="28.5" x14ac:dyDescent="0.45">
      <c r="A1" s="56" t="s">
        <v>17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</row>
    <row r="2" spans="1:15" x14ac:dyDescent="0.25">
      <c r="A2" t="s">
        <v>13</v>
      </c>
      <c r="B2" s="9">
        <v>21</v>
      </c>
      <c r="C2" s="9">
        <v>20</v>
      </c>
      <c r="D2" s="9">
        <v>23</v>
      </c>
      <c r="E2" s="9">
        <v>18</v>
      </c>
      <c r="F2" s="9">
        <v>21</v>
      </c>
      <c r="G2" s="9">
        <v>21</v>
      </c>
      <c r="H2" s="9">
        <v>21</v>
      </c>
      <c r="I2" s="9">
        <v>23</v>
      </c>
      <c r="J2" s="9">
        <v>21</v>
      </c>
      <c r="K2" s="9">
        <v>22</v>
      </c>
      <c r="L2" s="9">
        <v>22</v>
      </c>
      <c r="M2" s="9">
        <v>19</v>
      </c>
      <c r="N2" s="9">
        <f>SUM(B2:M2)</f>
        <v>252</v>
      </c>
    </row>
    <row r="3" spans="1:15" ht="18.75" x14ac:dyDescent="0.3">
      <c r="A3" s="13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x14ac:dyDescent="0.25">
      <c r="A4" s="10" t="s">
        <v>30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x14ac:dyDescent="0.25">
      <c r="A5" t="s">
        <v>21</v>
      </c>
      <c r="B5">
        <v>100</v>
      </c>
    </row>
    <row r="6" spans="1:15" x14ac:dyDescent="0.25">
      <c r="A6" t="s">
        <v>36</v>
      </c>
      <c r="B6">
        <v>100</v>
      </c>
    </row>
    <row r="7" spans="1:15" x14ac:dyDescent="0.25">
      <c r="A7" t="s">
        <v>22</v>
      </c>
      <c r="B7">
        <v>100</v>
      </c>
    </row>
    <row r="8" spans="1:15" x14ac:dyDescent="0.25">
      <c r="A8" t="s">
        <v>35</v>
      </c>
      <c r="B8">
        <v>100</v>
      </c>
    </row>
    <row r="9" spans="1:15" x14ac:dyDescent="0.25">
      <c r="A9" t="s">
        <v>23</v>
      </c>
      <c r="B9">
        <v>100</v>
      </c>
    </row>
    <row r="10" spans="1:15" x14ac:dyDescent="0.25">
      <c r="A10" t="s">
        <v>34</v>
      </c>
      <c r="B10">
        <v>100</v>
      </c>
    </row>
    <row r="11" spans="1:15" x14ac:dyDescent="0.25">
      <c r="A11" t="s">
        <v>24</v>
      </c>
      <c r="B11">
        <v>100</v>
      </c>
    </row>
    <row r="12" spans="1:15" x14ac:dyDescent="0.25">
      <c r="A12" t="s">
        <v>25</v>
      </c>
      <c r="B12">
        <v>100</v>
      </c>
    </row>
    <row r="13" spans="1:15" x14ac:dyDescent="0.25">
      <c r="A13" t="s">
        <v>26</v>
      </c>
      <c r="B13">
        <v>100</v>
      </c>
    </row>
    <row r="14" spans="1:15" x14ac:dyDescent="0.25">
      <c r="A14" t="s">
        <v>27</v>
      </c>
      <c r="B14">
        <v>100</v>
      </c>
    </row>
    <row r="15" spans="1:15" x14ac:dyDescent="0.25">
      <c r="A15" t="s">
        <v>28</v>
      </c>
      <c r="B15">
        <v>100</v>
      </c>
    </row>
    <row r="16" spans="1:15" x14ac:dyDescent="0.25">
      <c r="A16" t="s">
        <v>29</v>
      </c>
      <c r="B16">
        <v>100</v>
      </c>
    </row>
    <row r="18" spans="1:15" ht="18.75" x14ac:dyDescent="0.3">
      <c r="A18" s="13" t="s">
        <v>20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x14ac:dyDescent="0.25">
      <c r="A19" s="10" t="s">
        <v>30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5">
      <c r="A20" t="s">
        <v>21</v>
      </c>
      <c r="B20">
        <v>100</v>
      </c>
    </row>
    <row r="21" spans="1:15" x14ac:dyDescent="0.25">
      <c r="A21" t="s">
        <v>36</v>
      </c>
      <c r="B21">
        <v>100</v>
      </c>
    </row>
    <row r="22" spans="1:15" x14ac:dyDescent="0.25">
      <c r="A22" t="s">
        <v>22</v>
      </c>
      <c r="B22">
        <v>100</v>
      </c>
    </row>
    <row r="23" spans="1:15" x14ac:dyDescent="0.25">
      <c r="A23" t="s">
        <v>35</v>
      </c>
      <c r="B23">
        <v>100</v>
      </c>
    </row>
    <row r="24" spans="1:15" x14ac:dyDescent="0.25">
      <c r="A24" t="s">
        <v>23</v>
      </c>
      <c r="B24">
        <v>100</v>
      </c>
    </row>
    <row r="25" spans="1:15" x14ac:dyDescent="0.25">
      <c r="A25" t="s">
        <v>34</v>
      </c>
      <c r="B25">
        <v>100</v>
      </c>
    </row>
    <row r="26" spans="1:15" x14ac:dyDescent="0.25">
      <c r="A26" t="s">
        <v>24</v>
      </c>
      <c r="B26">
        <v>100</v>
      </c>
    </row>
    <row r="27" spans="1:15" x14ac:dyDescent="0.25">
      <c r="A27" t="s">
        <v>25</v>
      </c>
      <c r="B27">
        <v>100</v>
      </c>
    </row>
    <row r="28" spans="1:15" x14ac:dyDescent="0.25">
      <c r="A28" t="s">
        <v>26</v>
      </c>
      <c r="B28">
        <v>100</v>
      </c>
    </row>
    <row r="29" spans="1:15" x14ac:dyDescent="0.25">
      <c r="A29" t="s">
        <v>27</v>
      </c>
      <c r="B29">
        <v>100</v>
      </c>
    </row>
    <row r="30" spans="1:15" x14ac:dyDescent="0.25">
      <c r="A30" t="s">
        <v>28</v>
      </c>
      <c r="B30">
        <v>100</v>
      </c>
    </row>
    <row r="31" spans="1:15" x14ac:dyDescent="0.25">
      <c r="A31" t="s">
        <v>29</v>
      </c>
      <c r="B31">
        <v>100</v>
      </c>
    </row>
    <row r="33" spans="1:2" ht="18.75" x14ac:dyDescent="0.3">
      <c r="A33" s="13" t="s">
        <v>32</v>
      </c>
    </row>
    <row r="34" spans="1:2" x14ac:dyDescent="0.25">
      <c r="A34" s="10" t="s">
        <v>30</v>
      </c>
    </row>
    <row r="35" spans="1:2" x14ac:dyDescent="0.25">
      <c r="A35" t="s">
        <v>21</v>
      </c>
      <c r="B35">
        <v>100</v>
      </c>
    </row>
    <row r="36" spans="1:2" x14ac:dyDescent="0.25">
      <c r="A36" t="s">
        <v>36</v>
      </c>
      <c r="B36">
        <v>100</v>
      </c>
    </row>
    <row r="37" spans="1:2" x14ac:dyDescent="0.25">
      <c r="A37" t="s">
        <v>22</v>
      </c>
      <c r="B37">
        <v>100</v>
      </c>
    </row>
    <row r="38" spans="1:2" x14ac:dyDescent="0.25">
      <c r="A38" t="s">
        <v>35</v>
      </c>
      <c r="B38">
        <v>100</v>
      </c>
    </row>
    <row r="39" spans="1:2" x14ac:dyDescent="0.25">
      <c r="A39" t="s">
        <v>23</v>
      </c>
      <c r="B39">
        <v>100</v>
      </c>
    </row>
    <row r="40" spans="1:2" x14ac:dyDescent="0.25">
      <c r="A40" t="s">
        <v>34</v>
      </c>
      <c r="B40">
        <v>100</v>
      </c>
    </row>
    <row r="41" spans="1:2" x14ac:dyDescent="0.25">
      <c r="A41" t="s">
        <v>24</v>
      </c>
      <c r="B41">
        <v>100</v>
      </c>
    </row>
    <row r="42" spans="1:2" x14ac:dyDescent="0.25">
      <c r="A42" t="s">
        <v>25</v>
      </c>
      <c r="B42">
        <v>100</v>
      </c>
    </row>
    <row r="43" spans="1:2" x14ac:dyDescent="0.25">
      <c r="A43" t="s">
        <v>26</v>
      </c>
      <c r="B43">
        <v>100</v>
      </c>
    </row>
    <row r="44" spans="1:2" x14ac:dyDescent="0.25">
      <c r="A44" t="s">
        <v>27</v>
      </c>
      <c r="B44">
        <v>100</v>
      </c>
    </row>
    <row r="45" spans="1:2" x14ac:dyDescent="0.25">
      <c r="A45" t="s">
        <v>28</v>
      </c>
      <c r="B45">
        <v>100</v>
      </c>
    </row>
    <row r="46" spans="1:2" x14ac:dyDescent="0.25">
      <c r="A46" t="s">
        <v>29</v>
      </c>
      <c r="B46">
        <v>100</v>
      </c>
    </row>
    <row r="48" spans="1:2" ht="18.75" x14ac:dyDescent="0.3">
      <c r="A48" s="13" t="s">
        <v>33</v>
      </c>
    </row>
    <row r="49" spans="1:2" x14ac:dyDescent="0.25">
      <c r="A49" s="10" t="s">
        <v>30</v>
      </c>
    </row>
    <row r="50" spans="1:2" x14ac:dyDescent="0.25">
      <c r="A50" t="s">
        <v>21</v>
      </c>
      <c r="B50">
        <v>100</v>
      </c>
    </row>
    <row r="51" spans="1:2" x14ac:dyDescent="0.25">
      <c r="A51" t="s">
        <v>36</v>
      </c>
      <c r="B51">
        <v>100</v>
      </c>
    </row>
    <row r="52" spans="1:2" x14ac:dyDescent="0.25">
      <c r="A52" t="s">
        <v>22</v>
      </c>
      <c r="B52">
        <v>100</v>
      </c>
    </row>
    <row r="53" spans="1:2" x14ac:dyDescent="0.25">
      <c r="A53" t="s">
        <v>35</v>
      </c>
      <c r="B53">
        <v>100</v>
      </c>
    </row>
    <row r="54" spans="1:2" x14ac:dyDescent="0.25">
      <c r="A54" t="s">
        <v>23</v>
      </c>
      <c r="B54">
        <v>100</v>
      </c>
    </row>
    <row r="55" spans="1:2" x14ac:dyDescent="0.25">
      <c r="A55" t="s">
        <v>34</v>
      </c>
      <c r="B55">
        <v>100</v>
      </c>
    </row>
    <row r="56" spans="1:2" x14ac:dyDescent="0.25">
      <c r="A56" t="s">
        <v>24</v>
      </c>
      <c r="B56">
        <v>100</v>
      </c>
    </row>
    <row r="57" spans="1:2" x14ac:dyDescent="0.25">
      <c r="A57" t="s">
        <v>25</v>
      </c>
      <c r="B57">
        <v>100</v>
      </c>
    </row>
    <row r="58" spans="1:2" x14ac:dyDescent="0.25">
      <c r="A58" t="s">
        <v>26</v>
      </c>
      <c r="B58">
        <v>100</v>
      </c>
    </row>
    <row r="59" spans="1:2" x14ac:dyDescent="0.25">
      <c r="A59" t="s">
        <v>27</v>
      </c>
      <c r="B59">
        <v>100</v>
      </c>
    </row>
    <row r="60" spans="1:2" x14ac:dyDescent="0.25">
      <c r="A60" t="s">
        <v>28</v>
      </c>
      <c r="B60">
        <v>100</v>
      </c>
    </row>
    <row r="61" spans="1:2" x14ac:dyDescent="0.25">
      <c r="A61" t="s">
        <v>29</v>
      </c>
      <c r="B61">
        <v>100</v>
      </c>
    </row>
  </sheetData>
  <pageMargins left="0.7" right="0.7" top="0.75" bottom="0.75" header="0.3" footer="0.3"/>
  <pageSetup paperSize="9" scale="49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516FE-34F6-41FE-94C4-2300D686E593}">
  <sheetPr>
    <tabColor theme="5" tint="0.59999389629810485"/>
  </sheetPr>
  <dimension ref="A1:I7"/>
  <sheetViews>
    <sheetView workbookViewId="0">
      <selection activeCell="N26" sqref="N26"/>
    </sheetView>
  </sheetViews>
  <sheetFormatPr defaultRowHeight="15" x14ac:dyDescent="0.25"/>
  <cols>
    <col min="1" max="2" width="16.85546875" customWidth="1"/>
    <col min="3" max="3" width="6.42578125" customWidth="1"/>
    <col min="4" max="4" width="10.42578125" customWidth="1"/>
    <col min="5" max="5" width="19.5703125" bestFit="1" customWidth="1"/>
    <col min="6" max="6" width="18.140625" bestFit="1" customWidth="1"/>
    <col min="7" max="7" width="19.5703125" bestFit="1" customWidth="1"/>
    <col min="8" max="8" width="19.42578125" bestFit="1" customWidth="1"/>
    <col min="9" max="9" width="17" bestFit="1" customWidth="1"/>
    <col min="10" max="10" width="16.85546875" customWidth="1"/>
  </cols>
  <sheetData>
    <row r="1" spans="1:9" ht="28.5" x14ac:dyDescent="0.45">
      <c r="A1" s="56" t="s">
        <v>14</v>
      </c>
      <c r="B1" s="2"/>
    </row>
    <row r="2" spans="1:9" ht="23.25" x14ac:dyDescent="0.35">
      <c r="A2" s="1"/>
    </row>
    <row r="3" spans="1:9" ht="18.75" x14ac:dyDescent="0.3">
      <c r="A3" s="13" t="s">
        <v>42</v>
      </c>
      <c r="B3" s="13" t="s">
        <v>37</v>
      </c>
      <c r="C3" s="13"/>
      <c r="D3" s="13"/>
      <c r="E3" s="13" t="s">
        <v>48</v>
      </c>
      <c r="F3" s="13" t="s">
        <v>47</v>
      </c>
      <c r="G3" s="13" t="s">
        <v>38</v>
      </c>
      <c r="H3" s="13" t="s">
        <v>39</v>
      </c>
      <c r="I3" s="13" t="s">
        <v>40</v>
      </c>
    </row>
    <row r="4" spans="1:9" x14ac:dyDescent="0.25">
      <c r="A4" s="33">
        <v>85</v>
      </c>
      <c r="B4" s="33" t="s">
        <v>41</v>
      </c>
      <c r="C4" s="33">
        <v>0.92</v>
      </c>
      <c r="D4" s="33">
        <f>A4*C4</f>
        <v>78.2</v>
      </c>
      <c r="E4" s="33">
        <v>135.6</v>
      </c>
      <c r="F4" s="53">
        <v>135.6</v>
      </c>
      <c r="G4" s="33">
        <f>F4-E4</f>
        <v>0</v>
      </c>
      <c r="H4" s="33">
        <f>G4/E4</f>
        <v>0</v>
      </c>
      <c r="I4" s="33">
        <f>D4+(D4*H4)</f>
        <v>78.2</v>
      </c>
    </row>
    <row r="5" spans="1:9" x14ac:dyDescent="0.25">
      <c r="A5" s="33"/>
      <c r="B5" s="33" t="s">
        <v>44</v>
      </c>
      <c r="C5" s="33">
        <v>0.08</v>
      </c>
      <c r="D5" s="33">
        <f>A4*C5</f>
        <v>6.8</v>
      </c>
      <c r="E5" s="33">
        <v>241.5</v>
      </c>
      <c r="F5" s="53">
        <v>241.5</v>
      </c>
      <c r="G5" s="33">
        <f>F5-E5</f>
        <v>0</v>
      </c>
      <c r="H5" s="33">
        <f>G5/E5</f>
        <v>0</v>
      </c>
      <c r="I5" s="33">
        <f>D5+(D5*H5)</f>
        <v>6.8</v>
      </c>
    </row>
    <row r="6" spans="1:9" x14ac:dyDescent="0.25">
      <c r="A6" s="31"/>
      <c r="B6" s="31"/>
      <c r="C6" s="31"/>
      <c r="D6" s="32"/>
      <c r="E6" s="31"/>
      <c r="F6" s="31"/>
      <c r="G6" s="31"/>
      <c r="H6" s="31"/>
      <c r="I6" s="52">
        <f>SUM(I4:I5)</f>
        <v>85</v>
      </c>
    </row>
    <row r="7" spans="1:9" x14ac:dyDescent="0.25">
      <c r="B7" t="s">
        <v>43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Faktureringsunderlag</vt:lpstr>
      <vt:lpstr>Tömningsstatistik</vt:lpstr>
      <vt:lpstr>Indexreglering</vt:lpstr>
      <vt:lpstr>Tömningsstatistik!Utskriftsområde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Nilsson Jesper</dc:creator>
  <cp:lastModifiedBy>Emma Hilmersson</cp:lastModifiedBy>
  <cp:lastPrinted>2018-11-05T14:21:18Z</cp:lastPrinted>
  <dcterms:created xsi:type="dcterms:W3CDTF">2018-11-02T09:52:52Z</dcterms:created>
  <dcterms:modified xsi:type="dcterms:W3CDTF">2023-08-01T13:50:07Z</dcterms:modified>
</cp:coreProperties>
</file>