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onlod0712\Downloads\"/>
    </mc:Choice>
  </mc:AlternateContent>
  <xr:revisionPtr revIDLastSave="0" documentId="8_{2498682D-FBA1-4F12-91FD-4F7BBCB98CF4}" xr6:coauthVersionLast="47" xr6:coauthVersionMax="47" xr10:uidLastSave="{00000000-0000-0000-0000-000000000000}"/>
  <bookViews>
    <workbookView xWindow="28470" yWindow="2640" windowWidth="20850" windowHeight="15345" xr2:uid="{F3ADC6CB-7D51-48E4-A537-D3C6D8CA1042}"/>
  </bookViews>
  <sheets>
    <sheet name="Resekalkyl v4.1" sheetId="5" r:id="rId1"/>
    <sheet name="Beräkningsark" sheetId="6" state="hidden" r:id="rId2"/>
    <sheet name="Nyckeltal och förutsättningar" sheetId="3" r:id="rId3"/>
    <sheet name="Områdesindelning" sheetId="4" r:id="rId4"/>
    <sheet name="Versionshistorik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6" l="1"/>
  <c r="D14" i="6"/>
  <c r="B6" i="3"/>
  <c r="D16" i="6"/>
  <c r="E16" i="5" s="1"/>
  <c r="D15" i="6"/>
  <c r="E15" i="6" s="1"/>
  <c r="E15" i="5" s="1"/>
  <c r="E14" i="6"/>
  <c r="E14" i="5" s="1"/>
  <c r="D13" i="6"/>
  <c r="E10" i="6"/>
  <c r="D10" i="6"/>
  <c r="E9" i="6"/>
  <c r="D9" i="6"/>
  <c r="D6" i="6"/>
  <c r="C17" i="3"/>
  <c r="C16" i="3"/>
  <c r="E13" i="6" l="1"/>
  <c r="G10" i="6"/>
  <c r="G10" i="5" s="1"/>
  <c r="G9" i="6"/>
  <c r="G9" i="5" s="1"/>
  <c r="F9" i="6"/>
  <c r="F22" i="6" s="1"/>
  <c r="F28" i="6" s="1"/>
  <c r="F22" i="5" s="1"/>
  <c r="F10" i="6"/>
  <c r="F10" i="5" s="1"/>
  <c r="F41" i="6"/>
  <c r="F47" i="6" s="1"/>
  <c r="F35" i="5" s="1"/>
  <c r="F27" i="6"/>
  <c r="F33" i="6" s="1"/>
  <c r="F27" i="5" s="1"/>
  <c r="D42" i="6"/>
  <c r="D48" i="6" s="1"/>
  <c r="D36" i="5" s="1"/>
  <c r="G26" i="6"/>
  <c r="G32" i="6" s="1"/>
  <c r="G26" i="5" s="1"/>
  <c r="G41" i="6"/>
  <c r="G47" i="6" s="1"/>
  <c r="G35" i="5" s="1"/>
  <c r="F26" i="6"/>
  <c r="F32" i="6" s="1"/>
  <c r="F26" i="5" s="1"/>
  <c r="F42" i="6"/>
  <c r="F48" i="6" s="1"/>
  <c r="F36" i="5" s="1"/>
  <c r="G25" i="6"/>
  <c r="G31" i="6" s="1"/>
  <c r="G25" i="5" s="1"/>
  <c r="G42" i="6"/>
  <c r="G48" i="6" s="1"/>
  <c r="G36" i="5" s="1"/>
  <c r="E42" i="6"/>
  <c r="E48" i="6" s="1"/>
  <c r="E36" i="5" s="1"/>
  <c r="E26" i="6"/>
  <c r="E32" i="6" s="1"/>
  <c r="E26" i="5" s="1"/>
  <c r="D43" i="6"/>
  <c r="E27" i="6"/>
  <c r="E33" i="6" s="1"/>
  <c r="E27" i="5" s="1"/>
  <c r="E43" i="6"/>
  <c r="E49" i="6" s="1"/>
  <c r="E37" i="5" s="1"/>
  <c r="F43" i="6"/>
  <c r="F49" i="6" s="1"/>
  <c r="F37" i="5" s="1"/>
  <c r="G27" i="6"/>
  <c r="G33" i="6" s="1"/>
  <c r="G27" i="5" s="1"/>
  <c r="G43" i="6"/>
  <c r="G49" i="6" s="1"/>
  <c r="G37" i="5" s="1"/>
  <c r="D25" i="6"/>
  <c r="D41" i="6"/>
  <c r="E25" i="6"/>
  <c r="E31" i="6" s="1"/>
  <c r="E25" i="5" s="1"/>
  <c r="E41" i="6"/>
  <c r="E47" i="6" s="1"/>
  <c r="E35" i="5" s="1"/>
  <c r="F25" i="6"/>
  <c r="F31" i="6" s="1"/>
  <c r="F25" i="5" s="1"/>
  <c r="D27" i="6"/>
  <c r="D26" i="6"/>
  <c r="F40" i="6" l="1"/>
  <c r="F46" i="6" s="1"/>
  <c r="F34" i="5" s="1"/>
  <c r="G40" i="6"/>
  <c r="G46" i="6" s="1"/>
  <c r="G34" i="5" s="1"/>
  <c r="E40" i="6"/>
  <c r="E46" i="6" s="1"/>
  <c r="E34" i="5" s="1"/>
  <c r="D40" i="6"/>
  <c r="D46" i="6" s="1"/>
  <c r="D34" i="5" s="1"/>
  <c r="E13" i="5"/>
  <c r="G24" i="6"/>
  <c r="G30" i="6" s="1"/>
  <c r="G24" i="5" s="1"/>
  <c r="F24" i="6"/>
  <c r="F30" i="6" s="1"/>
  <c r="F24" i="5" s="1"/>
  <c r="E24" i="6"/>
  <c r="E30" i="6" s="1"/>
  <c r="E24" i="5" s="1"/>
  <c r="D24" i="6"/>
  <c r="D30" i="6" s="1"/>
  <c r="D24" i="5" s="1"/>
  <c r="F23" i="6"/>
  <c r="F29" i="6" s="1"/>
  <c r="F23" i="5" s="1"/>
  <c r="D23" i="6"/>
  <c r="D29" i="6" s="1"/>
  <c r="D23" i="5" s="1"/>
  <c r="E39" i="6"/>
  <c r="E45" i="6" s="1"/>
  <c r="E33" i="5" s="1"/>
  <c r="G39" i="6"/>
  <c r="G45" i="6" s="1"/>
  <c r="G33" i="5" s="1"/>
  <c r="E23" i="6"/>
  <c r="E29" i="6" s="1"/>
  <c r="E23" i="5" s="1"/>
  <c r="F39" i="6"/>
  <c r="F45" i="6" s="1"/>
  <c r="F33" i="5" s="1"/>
  <c r="G23" i="6"/>
  <c r="G29" i="6" s="1"/>
  <c r="G23" i="5" s="1"/>
  <c r="E22" i="6"/>
  <c r="E28" i="6" s="1"/>
  <c r="E22" i="5" s="1"/>
  <c r="G22" i="6"/>
  <c r="G28" i="6" s="1"/>
  <c r="G22" i="5" s="1"/>
  <c r="G38" i="6"/>
  <c r="G44" i="6" s="1"/>
  <c r="G32" i="5" s="1"/>
  <c r="F38" i="6"/>
  <c r="F44" i="6" s="1"/>
  <c r="F32" i="5" s="1"/>
  <c r="E38" i="6"/>
  <c r="E44" i="6" s="1"/>
  <c r="E32" i="5" s="1"/>
  <c r="D38" i="6"/>
  <c r="D44" i="6" s="1"/>
  <c r="D32" i="5" s="1"/>
  <c r="F9" i="5"/>
  <c r="D22" i="6"/>
  <c r="D28" i="6" s="1"/>
  <c r="D22" i="5" s="1"/>
  <c r="D39" i="6"/>
  <c r="D45" i="6" s="1"/>
  <c r="D33" i="5" s="1"/>
  <c r="H42" i="6"/>
  <c r="H48" i="6" s="1"/>
  <c r="H36" i="5" s="1"/>
  <c r="H41" i="6"/>
  <c r="H47" i="6" s="1"/>
  <c r="H35" i="5" s="1"/>
  <c r="D47" i="6"/>
  <c r="D35" i="5" s="1"/>
  <c r="D32" i="6"/>
  <c r="D26" i="5" s="1"/>
  <c r="H26" i="6"/>
  <c r="H32" i="6" s="1"/>
  <c r="H26" i="5" s="1"/>
  <c r="D33" i="6"/>
  <c r="D27" i="5" s="1"/>
  <c r="H27" i="6"/>
  <c r="H33" i="6" s="1"/>
  <c r="H27" i="5" s="1"/>
  <c r="H25" i="6"/>
  <c r="H31" i="6" s="1"/>
  <c r="H25" i="5" s="1"/>
  <c r="D31" i="6"/>
  <c r="D25" i="5" s="1"/>
  <c r="D49" i="6"/>
  <c r="D37" i="5" s="1"/>
  <c r="H43" i="6"/>
  <c r="H49" i="6" s="1"/>
  <c r="H37" i="5" s="1"/>
  <c r="H40" i="6" l="1"/>
  <c r="H46" i="6" s="1"/>
  <c r="H34" i="5" s="1"/>
  <c r="H24" i="6"/>
  <c r="H30" i="6" s="1"/>
  <c r="H24" i="5" s="1"/>
  <c r="F34" i="6"/>
  <c r="F28" i="5" s="1"/>
  <c r="H23" i="6"/>
  <c r="H29" i="6" s="1"/>
  <c r="H23" i="5" s="1"/>
  <c r="E50" i="6"/>
  <c r="E38" i="5" s="1"/>
  <c r="F50" i="6"/>
  <c r="F38" i="5" s="1"/>
  <c r="H38" i="6"/>
  <c r="H44" i="6" s="1"/>
  <c r="H32" i="5" s="1"/>
  <c r="H34" i="6"/>
  <c r="C52" i="6" s="1"/>
  <c r="D34" i="6"/>
  <c r="D28" i="5" s="1"/>
  <c r="E34" i="6"/>
  <c r="E28" i="5" s="1"/>
  <c r="G34" i="6"/>
  <c r="G28" i="5" s="1"/>
  <c r="H22" i="6"/>
  <c r="H28" i="6" s="1"/>
  <c r="H22" i="5" s="1"/>
  <c r="G50" i="6"/>
  <c r="G38" i="5" s="1"/>
  <c r="H39" i="6"/>
  <c r="H45" i="6" s="1"/>
  <c r="H33" i="5" s="1"/>
  <c r="H50" i="6"/>
  <c r="H38" i="5" s="1"/>
  <c r="D50" i="6"/>
  <c r="D38" i="5" s="1"/>
  <c r="H28" i="5" l="1"/>
</calcChain>
</file>

<file path=xl/sharedStrings.xml><?xml version="1.0" encoding="utf-8"?>
<sst xmlns="http://schemas.openxmlformats.org/spreadsheetml/2006/main" count="287" uniqueCount="96">
  <si>
    <t>Resekalkyl</t>
  </si>
  <si>
    <t>Indata</t>
  </si>
  <si>
    <t>Stödinstruktion</t>
  </si>
  <si>
    <t>Område (välj i rullisten till höger)</t>
  </si>
  <si>
    <t>Göteborgs Kommun</t>
  </si>
  <si>
    <r>
      <t>Här väljer du vilket delområde i Göteborg som exploteringen ligger i. Se flik '</t>
    </r>
    <r>
      <rPr>
        <i/>
        <sz val="11"/>
        <color theme="1"/>
        <rFont val="Arial"/>
        <family val="2"/>
        <scheme val="minor"/>
      </rPr>
      <t>Områdesindelning</t>
    </r>
    <r>
      <rPr>
        <sz val="11"/>
        <color theme="1"/>
        <rFont val="Arial"/>
        <family val="2"/>
        <scheme val="minor"/>
      </rPr>
      <t xml:space="preserve">' för en karta. </t>
    </r>
  </si>
  <si>
    <t>Detta styr vilken färdmedelsfördelning som ligger till grund för beräkningen.</t>
  </si>
  <si>
    <t>Bostäder</t>
  </si>
  <si>
    <t>Yta (BTA)</t>
  </si>
  <si>
    <t>Antal</t>
  </si>
  <si>
    <t>Antal resor</t>
  </si>
  <si>
    <t>Lägenheter</t>
  </si>
  <si>
    <t>Här anger du antingen yta (BTA) eller antalet bostäder som ska byggas. Du ska bara fylla i ett värde i ett av fälten (Yta eller Antal).</t>
  </si>
  <si>
    <t>Småhus</t>
  </si>
  <si>
    <t>OBS! Om du har fyllt i värden i båda fälten så är det endast antalet resor för ytan som angivits som beräknas.</t>
  </si>
  <si>
    <t>Verksamheter</t>
  </si>
  <si>
    <t>Grundskola</t>
  </si>
  <si>
    <t xml:space="preserve">Här anger du yta (BTA) på de olika verksamhetstyperna som skall byggas. </t>
  </si>
  <si>
    <t>Förskola</t>
  </si>
  <si>
    <t>Har du endast tillgång till antal avdelningar/elever/anställda så kan detta räknas om till motsvarande yta utifrån de nyckeltal som beräknignen bygger på, se fliken 'Nyckeltal och förutsättningar'.</t>
  </si>
  <si>
    <t>Handel</t>
  </si>
  <si>
    <t>Kontor</t>
  </si>
  <si>
    <t>Resultat</t>
  </si>
  <si>
    <t>Basår 2014</t>
  </si>
  <si>
    <t>Gång</t>
  </si>
  <si>
    <t>Cykel</t>
  </si>
  <si>
    <t>Koll</t>
  </si>
  <si>
    <t>Bil</t>
  </si>
  <si>
    <t>Summa</t>
  </si>
  <si>
    <t>Trafikstrategi 2035</t>
  </si>
  <si>
    <t xml:space="preserve">Bostäder </t>
  </si>
  <si>
    <t>Nyckeltal och förutsättningar</t>
  </si>
  <si>
    <t>Färdmedelsandelar</t>
  </si>
  <si>
    <t>Osäkerhet</t>
  </si>
  <si>
    <t>Områdesindelningar</t>
  </si>
  <si>
    <t>Alstringstal</t>
  </si>
  <si>
    <t>Askim</t>
  </si>
  <si>
    <t>Acceptabel</t>
  </si>
  <si>
    <t>Backa</t>
  </si>
  <si>
    <t>Bostad</t>
  </si>
  <si>
    <t>Bergsjön</t>
  </si>
  <si>
    <t>Mycket Stor</t>
  </si>
  <si>
    <t>Biskopsgården</t>
  </si>
  <si>
    <t>Stor</t>
  </si>
  <si>
    <t>Centrum</t>
  </si>
  <si>
    <t>Mycket Liten</t>
  </si>
  <si>
    <t>Frölunda</t>
  </si>
  <si>
    <t>Gunnared</t>
  </si>
  <si>
    <t>Härlanda</t>
  </si>
  <si>
    <t>Högsbo</t>
  </si>
  <si>
    <t>Ytbehov och nyckeltal</t>
  </si>
  <si>
    <t>Kortedala</t>
  </si>
  <si>
    <t>Kärra-Rödbo</t>
  </si>
  <si>
    <t>Linnestaden</t>
  </si>
  <si>
    <t>Liten</t>
  </si>
  <si>
    <t>Ytbehov</t>
  </si>
  <si>
    <t>BOA</t>
  </si>
  <si>
    <t>BTA (+25%)</t>
  </si>
  <si>
    <t>Lundby</t>
  </si>
  <si>
    <t>Genomsnittligt antal kvm småhus med byggår 2011-2022 (BOA)</t>
  </si>
  <si>
    <t>Lärjedalen</t>
  </si>
  <si>
    <t>Genomsnittligt antal kvm flerbostadshus med byggår 2011-2022 (BOA)</t>
  </si>
  <si>
    <t>Majorna</t>
  </si>
  <si>
    <t>Södra Skärgården</t>
  </si>
  <si>
    <t>Antal boende per bostad</t>
  </si>
  <si>
    <t>Torslanda</t>
  </si>
  <si>
    <t>Genomsnittligt antal boende per småhus med byggår 2011-2022</t>
  </si>
  <si>
    <t>Tuve-Säve</t>
  </si>
  <si>
    <t>Genomsnittligt antal boende per lägenhet med byggår 2011-2022</t>
  </si>
  <si>
    <t>Tynnered</t>
  </si>
  <si>
    <t>Älvsborg</t>
  </si>
  <si>
    <t>Övrig exploateringskategorier</t>
  </si>
  <si>
    <t>Örgryte</t>
  </si>
  <si>
    <t>Medel BTA</t>
  </si>
  <si>
    <t>Yta per elev för grundskola</t>
  </si>
  <si>
    <t>Yta per barn för förskola</t>
  </si>
  <si>
    <t>Områdesindelning och färdmedelsandelar</t>
  </si>
  <si>
    <t xml:space="preserve">Nedan redovisas de områdesindelningarna och färdmedelfördelningar som används i Resekalkyl. Områdesindelningen avser en tidigare Stadsdelsnämndsindelning (före 2012) och färdmedelsfördelningen bygger på en nedbrytning av Trafikstrategins effektmål 1 &amp; 2. </t>
  </si>
  <si>
    <t>Det pågår ett arbete för att ta fram en ny färdmedelsfördelning som istället baseras på det mål som finns formulerat i stadens Miljö- och klimatprogram om att trafikarbetet måste minska. Det är alltså inte inarbetat i denna version av Resekalkyl.</t>
  </si>
  <si>
    <t>per person</t>
  </si>
  <si>
    <t>per elev</t>
  </si>
  <si>
    <t>per barn</t>
  </si>
  <si>
    <t>per besökare</t>
  </si>
  <si>
    <t>per anställd</t>
  </si>
  <si>
    <t>Resor per dag</t>
  </si>
  <si>
    <t>Yta per besökare för handel</t>
  </si>
  <si>
    <t>Yta per anställd för kontor</t>
  </si>
  <si>
    <t>Har du endast tillgång till antal avdelningar/elever/anställda så kan detta räknas om till motsvarande yta utifrån de nyckeltal som beräkningen bygger på, se användarmanualen kapitel 2.</t>
  </si>
  <si>
    <t>Säkerställ att du använder senaste versionen av resekalkyl på www.goteborg.se/resekalkyl</t>
  </si>
  <si>
    <t>Version</t>
  </si>
  <si>
    <t>Förändring</t>
  </si>
  <si>
    <t>Datum</t>
  </si>
  <si>
    <t>4.1</t>
  </si>
  <si>
    <t>Vid uträkning av resor för kategorin grundskola användes i tidigare version samma färdmedelsfördelning för basåret 2014 och Trafikstrategi 2035. Detta har åtgärdats i version 4.1.</t>
  </si>
  <si>
    <t>Version 4.1, daterad 2025-08-18</t>
  </si>
  <si>
    <t>version 4.1, daterad 2025-08-18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</si>
</sst>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005799"/>
      <name val="Arial"/>
      <family val="2"/>
      <scheme val="minor"/>
    </font>
    <font>
      <sz val="11"/>
      <color rgb="FFAD1D24"/>
      <name val="Arial"/>
      <family val="2"/>
      <scheme val="minor"/>
    </font>
    <font>
      <b/>
      <sz val="10"/>
      <name val="Arial"/>
      <family val="2"/>
      <scheme val="minor"/>
    </font>
    <font>
      <b/>
      <sz val="18"/>
      <name val="Arial"/>
      <family val="2"/>
      <scheme val="minor"/>
    </font>
    <font>
      <b/>
      <sz val="14"/>
      <name val="Arial"/>
      <family val="2"/>
      <scheme val="minor"/>
    </font>
    <font>
      <b/>
      <sz val="12"/>
      <name val="Arial"/>
      <family val="2"/>
      <scheme val="minor"/>
    </font>
    <font>
      <i/>
      <sz val="11"/>
      <color theme="1"/>
      <name val="Arial"/>
      <family val="2"/>
      <scheme val="minor"/>
    </font>
    <font>
      <sz val="11"/>
      <color rgb="FFC000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1"/>
      <color rgb="FFFFC000"/>
      <name val="Arial"/>
      <family val="2"/>
      <scheme val="minor"/>
    </font>
    <font>
      <sz val="11"/>
      <color rgb="FFED7D31"/>
      <name val="Arial"/>
      <family val="2"/>
      <scheme val="minor"/>
    </font>
    <font>
      <sz val="11"/>
      <color rgb="FF70AD47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i/>
      <sz val="11"/>
      <color theme="0" tint="-0.34998626667073579"/>
      <name val="Arial"/>
      <family val="2"/>
      <scheme val="minor"/>
    </font>
    <font>
      <i/>
      <sz val="11"/>
      <color theme="0" tint="-0.34998626667073579"/>
      <name val="Arial"/>
      <family val="2"/>
      <scheme val="minor"/>
    </font>
    <font>
      <sz val="10"/>
      <color theme="1"/>
      <name val="Arial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D1D9DC"/>
        <bgColor indexed="64"/>
      </patternFill>
    </fill>
    <fill>
      <patternFill patternType="solid">
        <fgColor rgb="FFC0E4F2"/>
        <bgColor indexed="64"/>
      </patternFill>
    </fill>
    <fill>
      <patternFill patternType="solid">
        <fgColor rgb="FFD0EFD5"/>
        <bgColor indexed="64"/>
      </patternFill>
    </fill>
    <fill>
      <patternFill patternType="solid">
        <fgColor rgb="FFFFECE6"/>
        <bgColor indexed="64"/>
      </patternFill>
    </fill>
    <fill>
      <patternFill patternType="solid">
        <fgColor rgb="FFCCE3F1"/>
        <bgColor indexed="64"/>
      </patternFill>
    </fill>
    <fill>
      <patternFill patternType="solid">
        <fgColor rgb="FFFFF6C4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8767"/>
        <bgColor indexed="64"/>
      </patternFill>
    </fill>
    <fill>
      <patternFill patternType="solid">
        <fgColor rgb="FF9DCBCD"/>
        <bgColor indexed="64"/>
      </patternFill>
    </fill>
    <fill>
      <patternFill patternType="solid">
        <fgColor rgb="FFF18700"/>
        <bgColor indexed="64"/>
      </patternFill>
    </fill>
    <fill>
      <patternFill patternType="solid">
        <fgColor rgb="FF0077BC"/>
        <bgColor indexed="64"/>
      </patternFill>
    </fill>
    <fill>
      <patternFill patternType="solid">
        <fgColor rgb="FFBD0066"/>
        <bgColor indexed="64"/>
      </patternFill>
    </fill>
    <fill>
      <patternFill patternType="solid">
        <fgColor rgb="FFDEEDEE"/>
        <bgColor indexed="64"/>
      </patternFill>
    </fill>
    <fill>
      <patternFill patternType="solid">
        <fgColor rgb="FFFFDBAB"/>
        <bgColor indexed="64"/>
      </patternFill>
    </fill>
    <fill>
      <patternFill patternType="solid">
        <fgColor rgb="FFC1E9FF"/>
        <bgColor indexed="64"/>
      </patternFill>
    </fill>
    <fill>
      <patternFill patternType="solid">
        <fgColor rgb="FFFFD9E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005799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0" fontId="4" fillId="0" borderId="0" applyNumberFormat="0" applyFill="0" applyBorder="0" applyProtection="0">
      <alignment vertical="center"/>
    </xf>
    <xf numFmtId="0" fontId="10" fillId="0" borderId="5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9" fillId="0" borderId="0" applyNumberFormat="0" applyFill="0" applyBorder="0" applyProtection="0">
      <alignment vertical="center"/>
    </xf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" fillId="8" borderId="1" applyNumberFormat="0" applyAlignment="0" applyProtection="0"/>
    <xf numFmtId="0" fontId="6" fillId="7" borderId="1" applyNumberFormat="0" applyAlignment="0" applyProtection="0"/>
    <xf numFmtId="0" fontId="7" fillId="0" borderId="3" applyNumberFormat="0" applyFill="0" applyAlignment="0" applyProtection="0"/>
    <xf numFmtId="0" fontId="2" fillId="14" borderId="4" applyNumberFormat="0" applyAlignment="0" applyProtection="0"/>
    <xf numFmtId="0" fontId="8" fillId="12" borderId="0" applyNumberFormat="0" applyBorder="0" applyAlignment="0" applyProtection="0"/>
    <xf numFmtId="0" fontId="1" fillId="13" borderId="2" applyNumberFormat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0" fillId="16" borderId="9" xfId="0" applyFill="1" applyBorder="1"/>
    <xf numFmtId="0" fontId="0" fillId="17" borderId="10" xfId="0" applyFill="1" applyBorder="1"/>
    <xf numFmtId="0" fontId="0" fillId="18" borderId="10" xfId="0" applyFill="1" applyBorder="1"/>
    <xf numFmtId="0" fontId="0" fillId="19" borderId="11" xfId="0" applyFill="1" applyBorder="1"/>
    <xf numFmtId="9" fontId="0" fillId="20" borderId="12" xfId="23" applyFont="1" applyFill="1" applyBorder="1"/>
    <xf numFmtId="9" fontId="0" fillId="21" borderId="13" xfId="23" applyFont="1" applyFill="1" applyBorder="1"/>
    <xf numFmtId="9" fontId="0" fillId="22" borderId="13" xfId="23" applyFont="1" applyFill="1" applyBorder="1"/>
    <xf numFmtId="9" fontId="0" fillId="23" borderId="14" xfId="23" applyFont="1" applyFill="1" applyBorder="1"/>
    <xf numFmtId="9" fontId="0" fillId="20" borderId="15" xfId="23" applyFont="1" applyFill="1" applyBorder="1"/>
    <xf numFmtId="9" fontId="0" fillId="21" borderId="0" xfId="23" applyFont="1" applyFill="1" applyBorder="1"/>
    <xf numFmtId="9" fontId="0" fillId="22" borderId="0" xfId="23" applyFont="1" applyFill="1" applyBorder="1"/>
    <xf numFmtId="9" fontId="0" fillId="23" borderId="16" xfId="23" applyFont="1" applyFill="1" applyBorder="1"/>
    <xf numFmtId="9" fontId="5" fillId="21" borderId="0" xfId="23" applyFont="1" applyFill="1" applyBorder="1"/>
    <xf numFmtId="0" fontId="3" fillId="0" borderId="0" xfId="0" applyFont="1" applyAlignment="1">
      <alignment horizontal="left"/>
    </xf>
    <xf numFmtId="165" fontId="0" fillId="0" borderId="0" xfId="0" applyNumberFormat="1"/>
    <xf numFmtId="9" fontId="0" fillId="20" borderId="17" xfId="23" applyFont="1" applyFill="1" applyBorder="1"/>
    <xf numFmtId="9" fontId="0" fillId="21" borderId="8" xfId="23" applyFont="1" applyFill="1" applyBorder="1"/>
    <xf numFmtId="9" fontId="0" fillId="22" borderId="8" xfId="23" applyFont="1" applyFill="1" applyBorder="1"/>
    <xf numFmtId="9" fontId="0" fillId="23" borderId="18" xfId="23" applyFont="1" applyFill="1" applyBorder="1"/>
    <xf numFmtId="9" fontId="0" fillId="20" borderId="9" xfId="23" applyFont="1" applyFill="1" applyBorder="1"/>
    <xf numFmtId="9" fontId="0" fillId="21" borderId="10" xfId="23" applyFont="1" applyFill="1" applyBorder="1"/>
    <xf numFmtId="9" fontId="0" fillId="22" borderId="10" xfId="23" applyFont="1" applyFill="1" applyBorder="1"/>
    <xf numFmtId="9" fontId="0" fillId="23" borderId="11" xfId="23" applyFont="1" applyFill="1" applyBorder="1"/>
    <xf numFmtId="0" fontId="0" fillId="16" borderId="12" xfId="0" applyFill="1" applyBorder="1"/>
    <xf numFmtId="0" fontId="0" fillId="17" borderId="13" xfId="0" applyFill="1" applyBorder="1"/>
    <xf numFmtId="0" fontId="0" fillId="18" borderId="13" xfId="0" applyFill="1" applyBorder="1"/>
    <xf numFmtId="0" fontId="0" fillId="19" borderId="14" xfId="0" applyFill="1" applyBorder="1"/>
    <xf numFmtId="0" fontId="16" fillId="0" borderId="0" xfId="0" applyFont="1"/>
    <xf numFmtId="0" fontId="0" fillId="25" borderId="0" xfId="0" applyFill="1"/>
    <xf numFmtId="0" fontId="20" fillId="25" borderId="0" xfId="0" applyFont="1" applyFill="1"/>
    <xf numFmtId="1" fontId="0" fillId="25" borderId="0" xfId="0" applyNumberFormat="1" applyFill="1"/>
    <xf numFmtId="9" fontId="0" fillId="25" borderId="0" xfId="24" applyFont="1" applyFill="1"/>
    <xf numFmtId="9" fontId="0" fillId="0" borderId="0" xfId="24" applyFont="1"/>
    <xf numFmtId="0" fontId="3" fillId="25" borderId="0" xfId="0" applyFont="1" applyFill="1"/>
    <xf numFmtId="0" fontId="3" fillId="16" borderId="7" xfId="0" applyFont="1" applyFill="1" applyBorder="1"/>
    <xf numFmtId="0" fontId="3" fillId="17" borderId="7" xfId="0" applyFont="1" applyFill="1" applyBorder="1"/>
    <xf numFmtId="0" fontId="3" fillId="18" borderId="7" xfId="0" applyFont="1" applyFill="1" applyBorder="1"/>
    <xf numFmtId="0" fontId="3" fillId="19" borderId="7" xfId="0" applyFont="1" applyFill="1" applyBorder="1"/>
    <xf numFmtId="1" fontId="0" fillId="20" borderId="19" xfId="24" applyNumberFormat="1" applyFont="1" applyFill="1" applyBorder="1"/>
    <xf numFmtId="1" fontId="0" fillId="21" borderId="19" xfId="24" applyNumberFormat="1" applyFont="1" applyFill="1" applyBorder="1"/>
    <xf numFmtId="1" fontId="0" fillId="22" borderId="19" xfId="24" applyNumberFormat="1" applyFont="1" applyFill="1" applyBorder="1"/>
    <xf numFmtId="1" fontId="0" fillId="23" borderId="19" xfId="24" applyNumberFormat="1" applyFont="1" applyFill="1" applyBorder="1"/>
    <xf numFmtId="1" fontId="0" fillId="20" borderId="20" xfId="24" applyNumberFormat="1" applyFont="1" applyFill="1" applyBorder="1"/>
    <xf numFmtId="1" fontId="0" fillId="21" borderId="20" xfId="24" applyNumberFormat="1" applyFont="1" applyFill="1" applyBorder="1"/>
    <xf numFmtId="1" fontId="0" fillId="22" borderId="20" xfId="24" applyNumberFormat="1" applyFont="1" applyFill="1" applyBorder="1"/>
    <xf numFmtId="1" fontId="0" fillId="23" borderId="20" xfId="24" applyNumberFormat="1" applyFont="1" applyFill="1" applyBorder="1"/>
    <xf numFmtId="1" fontId="0" fillId="20" borderId="21" xfId="24" applyNumberFormat="1" applyFont="1" applyFill="1" applyBorder="1"/>
    <xf numFmtId="1" fontId="0" fillId="21" borderId="21" xfId="24" applyNumberFormat="1" applyFont="1" applyFill="1" applyBorder="1"/>
    <xf numFmtId="1" fontId="0" fillId="22" borderId="21" xfId="24" applyNumberFormat="1" applyFont="1" applyFill="1" applyBorder="1"/>
    <xf numFmtId="1" fontId="0" fillId="23" borderId="21" xfId="24" applyNumberFormat="1" applyFont="1" applyFill="1" applyBorder="1"/>
    <xf numFmtId="1" fontId="3" fillId="20" borderId="7" xfId="24" applyNumberFormat="1" applyFont="1" applyFill="1" applyBorder="1"/>
    <xf numFmtId="1" fontId="3" fillId="21" borderId="7" xfId="24" applyNumberFormat="1" applyFont="1" applyFill="1" applyBorder="1"/>
    <xf numFmtId="1" fontId="3" fillId="22" borderId="7" xfId="24" applyNumberFormat="1" applyFont="1" applyFill="1" applyBorder="1"/>
    <xf numFmtId="1" fontId="3" fillId="23" borderId="7" xfId="24" applyNumberFormat="1" applyFont="1" applyFill="1" applyBorder="1"/>
    <xf numFmtId="0" fontId="0" fillId="26" borderId="0" xfId="0" applyFill="1"/>
    <xf numFmtId="0" fontId="17" fillId="26" borderId="0" xfId="0" applyFont="1" applyFill="1"/>
    <xf numFmtId="0" fontId="18" fillId="26" borderId="0" xfId="0" applyFont="1" applyFill="1"/>
    <xf numFmtId="0" fontId="3" fillId="26" borderId="0" xfId="0" applyFont="1" applyFill="1"/>
    <xf numFmtId="0" fontId="19" fillId="26" borderId="0" xfId="0" applyFont="1" applyFill="1"/>
    <xf numFmtId="9" fontId="0" fillId="26" borderId="0" xfId="24" applyFont="1" applyFill="1"/>
    <xf numFmtId="0" fontId="21" fillId="26" borderId="0" xfId="0" applyFont="1" applyFill="1"/>
    <xf numFmtId="0" fontId="3" fillId="26" borderId="9" xfId="0" applyFont="1" applyFill="1" applyBorder="1"/>
    <xf numFmtId="0" fontId="3" fillId="26" borderId="7" xfId="0" applyFont="1" applyFill="1" applyBorder="1"/>
    <xf numFmtId="0" fontId="3" fillId="26" borderId="11" xfId="0" applyFont="1" applyFill="1" applyBorder="1"/>
    <xf numFmtId="0" fontId="3" fillId="26" borderId="7" xfId="0" applyFont="1" applyFill="1" applyBorder="1" applyAlignment="1">
      <alignment wrapText="1"/>
    </xf>
    <xf numFmtId="0" fontId="0" fillId="27" borderId="19" xfId="0" applyFill="1" applyBorder="1"/>
    <xf numFmtId="0" fontId="0" fillId="27" borderId="14" xfId="0" applyFill="1" applyBorder="1"/>
    <xf numFmtId="0" fontId="0" fillId="27" borderId="20" xfId="0" applyFill="1" applyBorder="1"/>
    <xf numFmtId="0" fontId="0" fillId="27" borderId="18" xfId="0" applyFill="1" applyBorder="1"/>
    <xf numFmtId="0" fontId="0" fillId="27" borderId="16" xfId="0" applyFill="1" applyBorder="1"/>
    <xf numFmtId="1" fontId="0" fillId="24" borderId="14" xfId="0" applyNumberFormat="1" applyFill="1" applyBorder="1"/>
    <xf numFmtId="1" fontId="0" fillId="24" borderId="18" xfId="0" applyNumberFormat="1" applyFill="1" applyBorder="1"/>
    <xf numFmtId="1" fontId="0" fillId="24" borderId="19" xfId="0" applyNumberFormat="1" applyFill="1" applyBorder="1"/>
    <xf numFmtId="1" fontId="0" fillId="24" borderId="21" xfId="0" applyNumberFormat="1" applyFill="1" applyBorder="1"/>
    <xf numFmtId="1" fontId="0" fillId="24" borderId="20" xfId="0" applyNumberFormat="1" applyFill="1" applyBorder="1"/>
    <xf numFmtId="1" fontId="3" fillId="28" borderId="12" xfId="0" applyNumberFormat="1" applyFont="1" applyFill="1" applyBorder="1"/>
    <xf numFmtId="1" fontId="3" fillId="28" borderId="15" xfId="0" applyNumberFormat="1" applyFont="1" applyFill="1" applyBorder="1"/>
    <xf numFmtId="1" fontId="3" fillId="28" borderId="17" xfId="0" applyNumberFormat="1" applyFont="1" applyFill="1" applyBorder="1"/>
    <xf numFmtId="1" fontId="3" fillId="28" borderId="9" xfId="0" applyNumberFormat="1" applyFont="1" applyFill="1" applyBorder="1"/>
    <xf numFmtId="0" fontId="14" fillId="28" borderId="16" xfId="0" applyFont="1" applyFill="1" applyBorder="1"/>
    <xf numFmtId="0" fontId="15" fillId="28" borderId="16" xfId="0" applyFont="1" applyFill="1" applyBorder="1"/>
    <xf numFmtId="0" fontId="0" fillId="26" borderId="11" xfId="0" applyFill="1" applyBorder="1"/>
    <xf numFmtId="0" fontId="22" fillId="28" borderId="16" xfId="0" applyFont="1" applyFill="1" applyBorder="1"/>
    <xf numFmtId="0" fontId="3" fillId="28" borderId="8" xfId="0" applyFont="1" applyFill="1" applyBorder="1"/>
    <xf numFmtId="0" fontId="17" fillId="0" borderId="0" xfId="0" applyFont="1"/>
    <xf numFmtId="0" fontId="0" fillId="28" borderId="15" xfId="0" applyFill="1" applyBorder="1"/>
    <xf numFmtId="0" fontId="0" fillId="28" borderId="0" xfId="0" applyFill="1"/>
    <xf numFmtId="164" fontId="3" fillId="26" borderId="0" xfId="0" applyNumberFormat="1" applyFont="1" applyFill="1"/>
    <xf numFmtId="164" fontId="0" fillId="0" borderId="0" xfId="0" applyNumberFormat="1"/>
    <xf numFmtId="164" fontId="0" fillId="28" borderId="0" xfId="0" applyNumberFormat="1" applyFill="1"/>
    <xf numFmtId="0" fontId="0" fillId="26" borderId="15" xfId="0" applyFill="1" applyBorder="1"/>
    <xf numFmtId="0" fontId="3" fillId="25" borderId="0" xfId="0" applyFont="1" applyFill="1" applyAlignment="1">
      <alignment horizontal="left"/>
    </xf>
    <xf numFmtId="0" fontId="23" fillId="28" borderId="14" xfId="0" applyFont="1" applyFill="1" applyBorder="1"/>
    <xf numFmtId="0" fontId="23" fillId="28" borderId="16" xfId="0" applyFont="1" applyFill="1" applyBorder="1"/>
    <xf numFmtId="0" fontId="23" fillId="28" borderId="18" xfId="0" applyFont="1" applyFill="1" applyBorder="1"/>
    <xf numFmtId="0" fontId="24" fillId="28" borderId="11" xfId="0" applyFont="1" applyFill="1" applyBorder="1"/>
    <xf numFmtId="0" fontId="24" fillId="28" borderId="16" xfId="0" applyFont="1" applyFill="1" applyBorder="1"/>
    <xf numFmtId="0" fontId="15" fillId="0" borderId="0" xfId="0" applyFont="1"/>
    <xf numFmtId="0" fontId="15" fillId="25" borderId="0" xfId="0" applyFont="1" applyFill="1"/>
    <xf numFmtId="0" fontId="0" fillId="27" borderId="7" xfId="0" applyFill="1" applyBorder="1"/>
    <xf numFmtId="0" fontId="25" fillId="25" borderId="0" xfId="0" applyFont="1" applyFill="1"/>
    <xf numFmtId="1" fontId="27" fillId="20" borderId="19" xfId="24" applyNumberFormat="1" applyFont="1" applyFill="1" applyBorder="1"/>
    <xf numFmtId="1" fontId="27" fillId="21" borderId="19" xfId="24" applyNumberFormat="1" applyFont="1" applyFill="1" applyBorder="1"/>
    <xf numFmtId="1" fontId="27" fillId="22" borderId="19" xfId="24" applyNumberFormat="1" applyFont="1" applyFill="1" applyBorder="1"/>
    <xf numFmtId="1" fontId="27" fillId="23" borderId="19" xfId="24" applyNumberFormat="1" applyFont="1" applyFill="1" applyBorder="1"/>
    <xf numFmtId="1" fontId="27" fillId="20" borderId="20" xfId="24" applyNumberFormat="1" applyFont="1" applyFill="1" applyBorder="1"/>
    <xf numFmtId="1" fontId="27" fillId="21" borderId="20" xfId="24" applyNumberFormat="1" applyFont="1" applyFill="1" applyBorder="1"/>
    <xf numFmtId="1" fontId="27" fillId="22" borderId="20" xfId="24" applyNumberFormat="1" applyFont="1" applyFill="1" applyBorder="1"/>
    <xf numFmtId="1" fontId="27" fillId="23" borderId="20" xfId="24" applyNumberFormat="1" applyFont="1" applyFill="1" applyBorder="1"/>
    <xf numFmtId="1" fontId="27" fillId="20" borderId="21" xfId="24" applyNumberFormat="1" applyFont="1" applyFill="1" applyBorder="1"/>
    <xf numFmtId="1" fontId="27" fillId="21" borderId="21" xfId="24" applyNumberFormat="1" applyFont="1" applyFill="1" applyBorder="1"/>
    <xf numFmtId="1" fontId="27" fillId="22" borderId="21" xfId="24" applyNumberFormat="1" applyFont="1" applyFill="1" applyBorder="1"/>
    <xf numFmtId="1" fontId="27" fillId="23" borderId="21" xfId="24" applyNumberFormat="1" applyFont="1" applyFill="1" applyBorder="1"/>
    <xf numFmtId="0" fontId="3" fillId="25" borderId="7" xfId="0" applyFont="1" applyFill="1" applyBorder="1"/>
    <xf numFmtId="0" fontId="3" fillId="25" borderId="19" xfId="0" applyFont="1" applyFill="1" applyBorder="1"/>
    <xf numFmtId="0" fontId="3" fillId="25" borderId="20" xfId="0" applyFont="1" applyFill="1" applyBorder="1"/>
    <xf numFmtId="0" fontId="3" fillId="25" borderId="21" xfId="0" applyFont="1" applyFill="1" applyBorder="1"/>
    <xf numFmtId="1" fontId="0" fillId="25" borderId="19" xfId="0" applyNumberFormat="1" applyFill="1" applyBorder="1"/>
    <xf numFmtId="1" fontId="0" fillId="25" borderId="20" xfId="0" applyNumberFormat="1" applyFill="1" applyBorder="1"/>
    <xf numFmtId="1" fontId="0" fillId="25" borderId="21" xfId="0" applyNumberFormat="1" applyFill="1" applyBorder="1"/>
    <xf numFmtId="1" fontId="3" fillId="25" borderId="7" xfId="0" applyNumberFormat="1" applyFont="1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9" xfId="0" applyFill="1" applyBorder="1"/>
    <xf numFmtId="0" fontId="0" fillId="25" borderId="21" xfId="0" applyFill="1" applyBorder="1"/>
    <xf numFmtId="0" fontId="0" fillId="25" borderId="20" xfId="0" applyFill="1" applyBorder="1"/>
    <xf numFmtId="0" fontId="26" fillId="25" borderId="19" xfId="0" applyFont="1" applyFill="1" applyBorder="1"/>
    <xf numFmtId="0" fontId="26" fillId="25" borderId="20" xfId="0" applyFont="1" applyFill="1" applyBorder="1"/>
    <xf numFmtId="0" fontId="26" fillId="25" borderId="21" xfId="0" applyFont="1" applyFill="1" applyBorder="1"/>
    <xf numFmtId="1" fontId="27" fillId="25" borderId="19" xfId="0" applyNumberFormat="1" applyFont="1" applyFill="1" applyBorder="1"/>
    <xf numFmtId="1" fontId="27" fillId="25" borderId="20" xfId="0" applyNumberFormat="1" applyFont="1" applyFill="1" applyBorder="1"/>
    <xf numFmtId="1" fontId="27" fillId="25" borderId="21" xfId="0" applyNumberFormat="1" applyFont="1" applyFill="1" applyBorder="1"/>
    <xf numFmtId="0" fontId="15" fillId="26" borderId="0" xfId="0" applyFont="1" applyFill="1"/>
    <xf numFmtId="1" fontId="3" fillId="26" borderId="0" xfId="0" applyNumberFormat="1" applyFont="1" applyFill="1"/>
    <xf numFmtId="0" fontId="28" fillId="26" borderId="0" xfId="0" applyFont="1" applyFill="1"/>
    <xf numFmtId="14" fontId="0" fillId="0" borderId="0" xfId="0" applyNumberFormat="1"/>
    <xf numFmtId="0" fontId="0" fillId="26" borderId="8" xfId="0" applyFill="1" applyBorder="1"/>
    <xf numFmtId="0" fontId="0" fillId="25" borderId="0" xfId="0" applyFill="1" applyAlignment="1">
      <alignment horizontal="left" vertical="top" wrapText="1"/>
    </xf>
  </cellXfs>
  <cellStyles count="25">
    <cellStyle name="Anteckning" xfId="14" builtinId="10" customBuiltin="1"/>
    <cellStyle name="Beräkning" xfId="10" builtinId="22" customBuiltin="1"/>
    <cellStyle name="Bra" xfId="6" builtinId="26" customBuiltin="1"/>
    <cellStyle name="Dekorfärg1" xfId="17" builtinId="29" customBuiltin="1"/>
    <cellStyle name="Dekorfärg2" xfId="18" builtinId="33" customBuiltin="1"/>
    <cellStyle name="Dekorfärg3" xfId="19" builtinId="37" customBuiltin="1"/>
    <cellStyle name="Dekorfärg4" xfId="20" builtinId="41" customBuiltin="1"/>
    <cellStyle name="Dekorfärg5" xfId="21" builtinId="45" customBuiltin="1"/>
    <cellStyle name="Dekorfärg6" xfId="22" builtinId="49" customBuiltin="1"/>
    <cellStyle name="Dålig" xfId="7" builtinId="27" customBuiltin="1"/>
    <cellStyle name="Förklarande text" xfId="15" builtinId="53" customBuiltin="1"/>
    <cellStyle name="Indata" xfId="9" builtinId="20" customBuiltin="1"/>
    <cellStyle name="Kontrollcell" xfId="12" builtinId="23" customBuiltin="1"/>
    <cellStyle name="Länkad cell" xfId="11" builtinId="24" customBuiltin="1"/>
    <cellStyle name="Neutral" xfId="8" builtinId="28" customBuiltin="1"/>
    <cellStyle name="Normal" xfId="0" builtinId="0"/>
    <cellStyle name="Procent" xfId="23" builtinId="5"/>
    <cellStyle name="Procent 2" xfId="24" xr:uid="{D3304402-7CB6-443E-95AF-E5EB8309B48B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6" builtinId="25" customBuiltin="1"/>
    <cellStyle name="Varningstext" xfId="13" builtinId="11" customBuiltin="1"/>
  </cellStyles>
  <dxfs count="0"/>
  <tableStyles count="0" defaultTableStyle="TableStyleMedium2" defaultPivotStyle="PivotStyleLight16"/>
  <colors>
    <mruColors>
      <color rgb="FFFF0000"/>
      <color rgb="FF70AD47"/>
      <color rgb="FFFFC000"/>
      <color rgb="FFC00000"/>
      <color rgb="FFED7D31"/>
      <color rgb="FF9DCBCD"/>
      <color rgb="FFF18700"/>
      <color rgb="FF0077BC"/>
      <color rgb="FFBD0066"/>
      <color rgb="FF7676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Delresor per färdslag</a:t>
            </a:r>
          </a:p>
          <a:p>
            <a:pPr algn="ctr">
              <a:defRPr sz="1800"/>
            </a:pP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542004075527541E-2"/>
          <c:y val="0.16657636340888732"/>
          <c:w val="0.90414104482172952"/>
          <c:h val="0.64332223608478301"/>
        </c:manualLayout>
      </c:layout>
      <c:barChart>
        <c:barDir val="col"/>
        <c:grouping val="clustered"/>
        <c:varyColors val="0"/>
        <c:ser>
          <c:idx val="0"/>
          <c:order val="0"/>
          <c:tx>
            <c:v>Basår 2014</c:v>
          </c:tx>
          <c:spPr>
            <a:solidFill>
              <a:srgbClr val="9FC0E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'Resekalkyl v4.1'!$D$31:$G$31</c:f>
              <c:strCache>
                <c:ptCount val="4"/>
                <c:pt idx="0">
                  <c:v>Gång</c:v>
                </c:pt>
                <c:pt idx="1">
                  <c:v>Cykel</c:v>
                </c:pt>
                <c:pt idx="2">
                  <c:v>Koll</c:v>
                </c:pt>
                <c:pt idx="3">
                  <c:v>Bil</c:v>
                </c:pt>
              </c:strCache>
            </c:strRef>
          </c:cat>
          <c:val>
            <c:numRef>
              <c:f>'Resekalkyl v4.1'!$D$28:$G$28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8-4DB5-B2C4-A29501796247}"/>
            </c:ext>
          </c:extLst>
        </c:ser>
        <c:ser>
          <c:idx val="1"/>
          <c:order val="1"/>
          <c:tx>
            <c:v>Trafikstrategi 2035</c:v>
          </c:tx>
          <c:spPr>
            <a:solidFill>
              <a:srgbClr val="3E8C8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'Resekalkyl v4.1'!$D$31:$G$31</c:f>
              <c:strCache>
                <c:ptCount val="4"/>
                <c:pt idx="0">
                  <c:v>Gång</c:v>
                </c:pt>
                <c:pt idx="1">
                  <c:v>Cykel</c:v>
                </c:pt>
                <c:pt idx="2">
                  <c:v>Koll</c:v>
                </c:pt>
                <c:pt idx="3">
                  <c:v>Bil</c:v>
                </c:pt>
              </c:strCache>
            </c:strRef>
          </c:cat>
          <c:val>
            <c:numRef>
              <c:f>'Resekalkyl v4.1'!$D$38:$G$38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8-4DB5-B2C4-A2950179624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94652264"/>
        <c:axId val="894652624"/>
      </c:barChart>
      <c:catAx>
        <c:axId val="894652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94652624"/>
        <c:crosses val="autoZero"/>
        <c:auto val="1"/>
        <c:lblAlgn val="ctr"/>
        <c:lblOffset val="100"/>
        <c:noMultiLvlLbl val="0"/>
      </c:catAx>
      <c:valAx>
        <c:axId val="89465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94652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Färdmedelsfördelning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stacked"/>
        <c:varyColors val="0"/>
        <c:ser>
          <c:idx val="3"/>
          <c:order val="0"/>
          <c:tx>
            <c:strRef>
              <c:f>'Resekalkyl v4.1'!$G$21</c:f>
              <c:strCache>
                <c:ptCount val="1"/>
                <c:pt idx="0">
                  <c:v>Bil</c:v>
                </c:pt>
              </c:strCache>
            </c:strRef>
          </c:tx>
          <c:spPr>
            <a:solidFill>
              <a:srgbClr val="BD00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('Resekalkyl v4.1'!$C$20,'Resekalkyl v4.1'!$C$30)</c:f>
              <c:strCache>
                <c:ptCount val="2"/>
                <c:pt idx="0">
                  <c:v>Basår 2014</c:v>
                </c:pt>
                <c:pt idx="1">
                  <c:v>Trafikstrategi 2035</c:v>
                </c:pt>
              </c:strCache>
            </c:strRef>
          </c:cat>
          <c:val>
            <c:numRef>
              <c:f>('Resekalkyl v4.1'!$G$28,'Resekalkyl v4.1'!$G$38)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F6-4FA7-84C3-C4EFEC4CD7A6}"/>
            </c:ext>
          </c:extLst>
        </c:ser>
        <c:ser>
          <c:idx val="2"/>
          <c:order val="1"/>
          <c:tx>
            <c:strRef>
              <c:f>'Resekalkyl v4.1'!$F$21</c:f>
              <c:strCache>
                <c:ptCount val="1"/>
                <c:pt idx="0">
                  <c:v>Koll</c:v>
                </c:pt>
              </c:strCache>
            </c:strRef>
          </c:tx>
          <c:spPr>
            <a:solidFill>
              <a:srgbClr val="0077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('Resekalkyl v4.1'!$C$20,'Resekalkyl v4.1'!$C$30)</c:f>
              <c:strCache>
                <c:ptCount val="2"/>
                <c:pt idx="0">
                  <c:v>Basår 2014</c:v>
                </c:pt>
                <c:pt idx="1">
                  <c:v>Trafikstrategi 2035</c:v>
                </c:pt>
              </c:strCache>
            </c:strRef>
          </c:cat>
          <c:val>
            <c:numRef>
              <c:f>('Resekalkyl v4.1'!$F$28,'Resekalkyl v4.1'!$F$38)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F6-4FA7-84C3-C4EFEC4CD7A6}"/>
            </c:ext>
          </c:extLst>
        </c:ser>
        <c:ser>
          <c:idx val="1"/>
          <c:order val="2"/>
          <c:tx>
            <c:strRef>
              <c:f>'Resekalkyl v4.1'!$E$21</c:f>
              <c:strCache>
                <c:ptCount val="1"/>
                <c:pt idx="0">
                  <c:v>Cykel</c:v>
                </c:pt>
              </c:strCache>
            </c:strRef>
          </c:tx>
          <c:spPr>
            <a:solidFill>
              <a:srgbClr val="F187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('Resekalkyl v4.1'!$C$20,'Resekalkyl v4.1'!$C$30)</c:f>
              <c:strCache>
                <c:ptCount val="2"/>
                <c:pt idx="0">
                  <c:v>Basår 2014</c:v>
                </c:pt>
                <c:pt idx="1">
                  <c:v>Trafikstrategi 2035</c:v>
                </c:pt>
              </c:strCache>
            </c:strRef>
          </c:cat>
          <c:val>
            <c:numRef>
              <c:f>('Resekalkyl v4.1'!$E$28,'Resekalkyl v4.1'!$E$38)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F6-4FA7-84C3-C4EFEC4CD7A6}"/>
            </c:ext>
          </c:extLst>
        </c:ser>
        <c:ser>
          <c:idx val="0"/>
          <c:order val="3"/>
          <c:tx>
            <c:strRef>
              <c:f>'Resekalkyl v4.1'!$D$21</c:f>
              <c:strCache>
                <c:ptCount val="1"/>
                <c:pt idx="0">
                  <c:v>Gång</c:v>
                </c:pt>
              </c:strCache>
            </c:strRef>
          </c:tx>
          <c:spPr>
            <a:solidFill>
              <a:srgbClr val="9DCB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('Resekalkyl v4.1'!$C$20,'Resekalkyl v4.1'!$C$30)</c:f>
              <c:strCache>
                <c:ptCount val="2"/>
                <c:pt idx="0">
                  <c:v>Basår 2014</c:v>
                </c:pt>
                <c:pt idx="1">
                  <c:v>Trafikstrategi 2035</c:v>
                </c:pt>
              </c:strCache>
            </c:strRef>
          </c:cat>
          <c:val>
            <c:numRef>
              <c:f>('Resekalkyl v4.1'!$D$28,'Resekalkyl v4.1'!$D$38)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6-4FA7-84C3-C4EFEC4CD7A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43974344"/>
        <c:axId val="1243977584"/>
      </c:barChart>
      <c:catAx>
        <c:axId val="12439743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43977584"/>
        <c:crosses val="autoZero"/>
        <c:auto val="1"/>
        <c:lblAlgn val="ctr"/>
        <c:lblOffset val="100"/>
        <c:noMultiLvlLbl val="0"/>
      </c:catAx>
      <c:valAx>
        <c:axId val="12439775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43974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Delresor per färdslag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542004075527541E-2"/>
          <c:y val="0.16657636340888732"/>
          <c:w val="0.90414104482172952"/>
          <c:h val="0.64332223608478301"/>
        </c:manualLayout>
      </c:layout>
      <c:barChart>
        <c:barDir val="col"/>
        <c:grouping val="clustered"/>
        <c:varyColors val="0"/>
        <c:ser>
          <c:idx val="0"/>
          <c:order val="0"/>
          <c:tx>
            <c:v>2014</c:v>
          </c:tx>
          <c:spPr>
            <a:solidFill>
              <a:srgbClr val="9FC0E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'Resekalkyl v4.1'!$D$31:$G$31</c:f>
              <c:strCache>
                <c:ptCount val="4"/>
                <c:pt idx="0">
                  <c:v>Gång</c:v>
                </c:pt>
                <c:pt idx="1">
                  <c:v>Cykel</c:v>
                </c:pt>
                <c:pt idx="2">
                  <c:v>Koll</c:v>
                </c:pt>
                <c:pt idx="3">
                  <c:v>Bil</c:v>
                </c:pt>
              </c:strCache>
            </c:strRef>
          </c:cat>
          <c:val>
            <c:numRef>
              <c:f>'Resekalkyl v4.1'!$D$28:$G$28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C5-4F9E-A8EF-840B2BDF315B}"/>
            </c:ext>
          </c:extLst>
        </c:ser>
        <c:ser>
          <c:idx val="1"/>
          <c:order val="1"/>
          <c:tx>
            <c:v>Trafikstrategi 2035</c:v>
          </c:tx>
          <c:spPr>
            <a:solidFill>
              <a:srgbClr val="3E8C8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'Resekalkyl v4.1'!$D$31:$G$31</c:f>
              <c:strCache>
                <c:ptCount val="4"/>
                <c:pt idx="0">
                  <c:v>Gång</c:v>
                </c:pt>
                <c:pt idx="1">
                  <c:v>Cykel</c:v>
                </c:pt>
                <c:pt idx="2">
                  <c:v>Koll</c:v>
                </c:pt>
                <c:pt idx="3">
                  <c:v>Bil</c:v>
                </c:pt>
              </c:strCache>
            </c:strRef>
          </c:cat>
          <c:val>
            <c:numRef>
              <c:f>'Resekalkyl v4.1'!$D$38:$G$38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C5-4F9E-A8EF-840B2BDF315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94652264"/>
        <c:axId val="894652624"/>
      </c:barChart>
      <c:catAx>
        <c:axId val="894652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94652624"/>
        <c:crosses val="autoZero"/>
        <c:auto val="1"/>
        <c:lblAlgn val="ctr"/>
        <c:lblOffset val="100"/>
        <c:noMultiLvlLbl val="0"/>
      </c:catAx>
      <c:valAx>
        <c:axId val="89465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94652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Färdmedelsfördelning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'Resekalkyl v4.1'!$D$21</c:f>
              <c:strCache>
                <c:ptCount val="1"/>
                <c:pt idx="0">
                  <c:v>Gång</c:v>
                </c:pt>
              </c:strCache>
            </c:strRef>
          </c:tx>
          <c:spPr>
            <a:solidFill>
              <a:srgbClr val="9DCB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('Resekalkyl v4.1'!$C$20,'Resekalkyl v4.1'!$C$30)</c:f>
              <c:strCache>
                <c:ptCount val="2"/>
                <c:pt idx="0">
                  <c:v>Basår 2014</c:v>
                </c:pt>
                <c:pt idx="1">
                  <c:v>Trafikstrategi 2035</c:v>
                </c:pt>
              </c:strCache>
            </c:strRef>
          </c:cat>
          <c:val>
            <c:numRef>
              <c:f>('Resekalkyl v4.1'!$D$28,'Resekalkyl v4.1'!$D$38)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B-4D81-9301-D93A5A7C9A1B}"/>
            </c:ext>
          </c:extLst>
        </c:ser>
        <c:ser>
          <c:idx val="1"/>
          <c:order val="1"/>
          <c:tx>
            <c:strRef>
              <c:f>'Resekalkyl v4.1'!$E$21</c:f>
              <c:strCache>
                <c:ptCount val="1"/>
                <c:pt idx="0">
                  <c:v>Cykel</c:v>
                </c:pt>
              </c:strCache>
            </c:strRef>
          </c:tx>
          <c:spPr>
            <a:solidFill>
              <a:srgbClr val="F187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('Resekalkyl v4.1'!$C$20,'Resekalkyl v4.1'!$C$30)</c:f>
              <c:strCache>
                <c:ptCount val="2"/>
                <c:pt idx="0">
                  <c:v>Basår 2014</c:v>
                </c:pt>
                <c:pt idx="1">
                  <c:v>Trafikstrategi 2035</c:v>
                </c:pt>
              </c:strCache>
            </c:strRef>
          </c:cat>
          <c:val>
            <c:numRef>
              <c:f>('Resekalkyl v4.1'!$E$28,'Resekalkyl v4.1'!$E$38)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9B-4D81-9301-D93A5A7C9A1B}"/>
            </c:ext>
          </c:extLst>
        </c:ser>
        <c:ser>
          <c:idx val="2"/>
          <c:order val="2"/>
          <c:tx>
            <c:strRef>
              <c:f>'Resekalkyl v4.1'!$F$21</c:f>
              <c:strCache>
                <c:ptCount val="1"/>
                <c:pt idx="0">
                  <c:v>Koll</c:v>
                </c:pt>
              </c:strCache>
            </c:strRef>
          </c:tx>
          <c:spPr>
            <a:solidFill>
              <a:srgbClr val="0077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('Resekalkyl v4.1'!$C$20,'Resekalkyl v4.1'!$C$30)</c:f>
              <c:strCache>
                <c:ptCount val="2"/>
                <c:pt idx="0">
                  <c:v>Basår 2014</c:v>
                </c:pt>
                <c:pt idx="1">
                  <c:v>Trafikstrategi 2035</c:v>
                </c:pt>
              </c:strCache>
            </c:strRef>
          </c:cat>
          <c:val>
            <c:numRef>
              <c:f>('Resekalkyl v4.1'!$F$28,'Resekalkyl v4.1'!$F$38)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9B-4D81-9301-D93A5A7C9A1B}"/>
            </c:ext>
          </c:extLst>
        </c:ser>
        <c:ser>
          <c:idx val="3"/>
          <c:order val="3"/>
          <c:tx>
            <c:strRef>
              <c:f>'Resekalkyl v4.1'!$G$21</c:f>
              <c:strCache>
                <c:ptCount val="1"/>
                <c:pt idx="0">
                  <c:v>Bil</c:v>
                </c:pt>
              </c:strCache>
            </c:strRef>
          </c:tx>
          <c:spPr>
            <a:solidFill>
              <a:srgbClr val="BD00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('Resekalkyl v4.1'!$C$20,'Resekalkyl v4.1'!$C$30)</c:f>
              <c:strCache>
                <c:ptCount val="2"/>
                <c:pt idx="0">
                  <c:v>Basår 2014</c:v>
                </c:pt>
                <c:pt idx="1">
                  <c:v>Trafikstrategi 2035</c:v>
                </c:pt>
              </c:strCache>
            </c:strRef>
          </c:cat>
          <c:val>
            <c:numRef>
              <c:f>('Resekalkyl v4.1'!$G$28,'Resekalkyl v4.1'!$G$38)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9B-4D81-9301-D93A5A7C9A1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43974344"/>
        <c:axId val="1243977584"/>
      </c:barChart>
      <c:catAx>
        <c:axId val="1243974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43977584"/>
        <c:crosses val="autoZero"/>
        <c:auto val="1"/>
        <c:lblAlgn val="ctr"/>
        <c:lblOffset val="100"/>
        <c:noMultiLvlLbl val="0"/>
      </c:catAx>
      <c:valAx>
        <c:axId val="1243977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43974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26558</xdr:colOff>
      <xdr:row>39</xdr:row>
      <xdr:rowOff>42353</xdr:rowOff>
    </xdr:from>
    <xdr:to>
      <xdr:col>8</xdr:col>
      <xdr:colOff>11208</xdr:colOff>
      <xdr:row>64</xdr:row>
      <xdr:rowOff>177068</xdr:rowOff>
    </xdr:to>
    <xdr:grpSp>
      <xdr:nvGrpSpPr>
        <xdr:cNvPr id="5" name="Grupp 4">
          <a:extLst>
            <a:ext uri="{FF2B5EF4-FFF2-40B4-BE49-F238E27FC236}">
              <a16:creationId xmlns:a16="http://schemas.microsoft.com/office/drawing/2014/main" id="{F261EFCA-6A88-35D0-4506-2D52A23A4636}"/>
            </a:ext>
          </a:extLst>
        </xdr:cNvPr>
        <xdr:cNvGrpSpPr/>
      </xdr:nvGrpSpPr>
      <xdr:grpSpPr>
        <a:xfrm>
          <a:off x="380344" y="7281353"/>
          <a:ext cx="8734043" cy="4557036"/>
          <a:chOff x="9816748" y="3421375"/>
          <a:chExt cx="6616107" cy="3228348"/>
        </a:xfrm>
      </xdr:grpSpPr>
      <xdr:graphicFrame macro="">
        <xdr:nvGraphicFramePr>
          <xdr:cNvPr id="3" name="Diagram 2">
            <a:extLst>
              <a:ext uri="{FF2B5EF4-FFF2-40B4-BE49-F238E27FC236}">
                <a16:creationId xmlns:a16="http://schemas.microsoft.com/office/drawing/2014/main" id="{AA3A3DF4-1720-1662-35A3-E697940DF22A}"/>
              </a:ext>
            </a:extLst>
          </xdr:cNvPr>
          <xdr:cNvGraphicFramePr>
            <a:graphicFrameLocks/>
          </xdr:cNvGraphicFramePr>
        </xdr:nvGraphicFramePr>
        <xdr:xfrm>
          <a:off x="9816748" y="3421375"/>
          <a:ext cx="6616107" cy="322834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Beräkningsark!C52">
        <xdr:nvSpPr>
          <xdr:cNvPr id="4" name="textruta 3">
            <a:extLst>
              <a:ext uri="{FF2B5EF4-FFF2-40B4-BE49-F238E27FC236}">
                <a16:creationId xmlns:a16="http://schemas.microsoft.com/office/drawing/2014/main" id="{22A29B89-38A1-3FC8-D6E1-C302A45505AE}"/>
              </a:ext>
            </a:extLst>
          </xdr:cNvPr>
          <xdr:cNvSpPr txBox="1"/>
        </xdr:nvSpPr>
        <xdr:spPr>
          <a:xfrm>
            <a:off x="11614157" y="3642493"/>
            <a:ext cx="2980430" cy="2765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B2637211-A17C-4562-8DA7-FA506FEC0699}" type="TxLink">
              <a:rPr lang="en-US" sz="1200" b="0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Totalt antal delresor per vardag: 0</a:t>
            </a:fld>
            <a:endParaRPr lang="sv-SE" sz="1200"/>
          </a:p>
        </xdr:txBody>
      </xdr:sp>
    </xdr:grpSp>
    <xdr:clientData fLocksWithSheet="0"/>
  </xdr:twoCellAnchor>
  <xdr:twoCellAnchor>
    <xdr:from>
      <xdr:col>7</xdr:col>
      <xdr:colOff>95250</xdr:colOff>
      <xdr:row>12</xdr:row>
      <xdr:rowOff>28575</xdr:rowOff>
    </xdr:from>
    <xdr:to>
      <xdr:col>7</xdr:col>
      <xdr:colOff>762000</xdr:colOff>
      <xdr:row>12</xdr:row>
      <xdr:rowOff>142875</xdr:rowOff>
    </xdr:to>
    <xdr:sp macro="" textlink="">
      <xdr:nvSpPr>
        <xdr:cNvPr id="6" name="Pil: höger 5">
          <a:extLst>
            <a:ext uri="{FF2B5EF4-FFF2-40B4-BE49-F238E27FC236}">
              <a16:creationId xmlns:a16="http://schemas.microsoft.com/office/drawing/2014/main" id="{87569D21-3DC4-4D63-A988-E7B8838A6AFD}"/>
            </a:ext>
          </a:extLst>
        </xdr:cNvPr>
        <xdr:cNvSpPr/>
      </xdr:nvSpPr>
      <xdr:spPr>
        <a:xfrm flipH="1">
          <a:off x="7658100" y="2286000"/>
          <a:ext cx="666750" cy="1143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7</xdr:col>
      <xdr:colOff>95250</xdr:colOff>
      <xdr:row>5</xdr:row>
      <xdr:rowOff>28575</xdr:rowOff>
    </xdr:from>
    <xdr:to>
      <xdr:col>7</xdr:col>
      <xdr:colOff>762000</xdr:colOff>
      <xdr:row>5</xdr:row>
      <xdr:rowOff>142875</xdr:rowOff>
    </xdr:to>
    <xdr:sp macro="" textlink="">
      <xdr:nvSpPr>
        <xdr:cNvPr id="7" name="Pil: höger 6">
          <a:extLst>
            <a:ext uri="{FF2B5EF4-FFF2-40B4-BE49-F238E27FC236}">
              <a16:creationId xmlns:a16="http://schemas.microsoft.com/office/drawing/2014/main" id="{207DB7D6-2206-4463-B7D4-311B695463FB}"/>
            </a:ext>
          </a:extLst>
        </xdr:cNvPr>
        <xdr:cNvSpPr/>
      </xdr:nvSpPr>
      <xdr:spPr>
        <a:xfrm flipH="1">
          <a:off x="7658100" y="952500"/>
          <a:ext cx="666750" cy="1143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7</xdr:col>
      <xdr:colOff>95250</xdr:colOff>
      <xdr:row>8</xdr:row>
      <xdr:rowOff>28575</xdr:rowOff>
    </xdr:from>
    <xdr:to>
      <xdr:col>7</xdr:col>
      <xdr:colOff>762000</xdr:colOff>
      <xdr:row>8</xdr:row>
      <xdr:rowOff>142875</xdr:rowOff>
    </xdr:to>
    <xdr:sp macro="" textlink="">
      <xdr:nvSpPr>
        <xdr:cNvPr id="8" name="Pil: höger 7">
          <a:extLst>
            <a:ext uri="{FF2B5EF4-FFF2-40B4-BE49-F238E27FC236}">
              <a16:creationId xmlns:a16="http://schemas.microsoft.com/office/drawing/2014/main" id="{0E8E1C11-CC55-467B-85A8-2DB1A2A26BB3}"/>
            </a:ext>
          </a:extLst>
        </xdr:cNvPr>
        <xdr:cNvSpPr/>
      </xdr:nvSpPr>
      <xdr:spPr>
        <a:xfrm flipH="1">
          <a:off x="7658100" y="1524000"/>
          <a:ext cx="666750" cy="1143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9</xdr:col>
      <xdr:colOff>11206</xdr:colOff>
      <xdr:row>39</xdr:row>
      <xdr:rowOff>33618</xdr:rowOff>
    </xdr:from>
    <xdr:to>
      <xdr:col>19</xdr:col>
      <xdr:colOff>429632</xdr:colOff>
      <xdr:row>64</xdr:row>
      <xdr:rowOff>164523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A26436C-E2FD-4879-9099-11E004A2F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981075</xdr:colOff>
      <xdr:row>52</xdr:row>
      <xdr:rowOff>61999</xdr:rowOff>
    </xdr:from>
    <xdr:to>
      <xdr:col>7</xdr:col>
      <xdr:colOff>99060</xdr:colOff>
      <xdr:row>77</xdr:row>
      <xdr:rowOff>169176</xdr:rowOff>
    </xdr:to>
    <xdr:grpSp>
      <xdr:nvGrpSpPr>
        <xdr:cNvPr id="2" name="Grupp 1">
          <a:extLst>
            <a:ext uri="{FF2B5EF4-FFF2-40B4-BE49-F238E27FC236}">
              <a16:creationId xmlns:a16="http://schemas.microsoft.com/office/drawing/2014/main" id="{ABC54815-39F8-48B0-9F7E-39E3A6A43C78}"/>
            </a:ext>
          </a:extLst>
        </xdr:cNvPr>
        <xdr:cNvGrpSpPr/>
      </xdr:nvGrpSpPr>
      <xdr:grpSpPr>
        <a:xfrm>
          <a:off x="1317251" y="9654234"/>
          <a:ext cx="6917280" cy="4589530"/>
          <a:chOff x="7706591" y="180974"/>
          <a:chExt cx="5519089" cy="3439950"/>
        </a:xfrm>
        <a:noFill/>
      </xdr:grpSpPr>
      <xdr:graphicFrame macro="">
        <xdr:nvGraphicFramePr>
          <xdr:cNvPr id="3" name="Diagram 2">
            <a:extLst>
              <a:ext uri="{FF2B5EF4-FFF2-40B4-BE49-F238E27FC236}">
                <a16:creationId xmlns:a16="http://schemas.microsoft.com/office/drawing/2014/main" id="{2B730AAC-04A9-3203-8E12-CB401AFF35C8}"/>
              </a:ext>
            </a:extLst>
          </xdr:cNvPr>
          <xdr:cNvGraphicFramePr>
            <a:graphicFrameLocks/>
          </xdr:cNvGraphicFramePr>
        </xdr:nvGraphicFramePr>
        <xdr:xfrm>
          <a:off x="7706591" y="180974"/>
          <a:ext cx="5519089" cy="34399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$C$52">
        <xdr:nvSpPr>
          <xdr:cNvPr id="4" name="textruta 3">
            <a:extLst>
              <a:ext uri="{FF2B5EF4-FFF2-40B4-BE49-F238E27FC236}">
                <a16:creationId xmlns:a16="http://schemas.microsoft.com/office/drawing/2014/main" id="{A22E4FAE-DAD1-0D30-D731-42DA53C4092E}"/>
              </a:ext>
            </a:extLst>
          </xdr:cNvPr>
          <xdr:cNvSpPr txBox="1"/>
        </xdr:nvSpPr>
        <xdr:spPr>
          <a:xfrm>
            <a:off x="9406819" y="428210"/>
            <a:ext cx="2413428" cy="300038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9BE9444C-C72E-463C-88DB-39D29E091ED7}" type="TxLink">
              <a:rPr lang="en-US" sz="11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Totalt antal delresor per vardag: 0</a:t>
            </a:fld>
            <a:endParaRPr lang="sv-SE" sz="1100"/>
          </a:p>
        </xdr:txBody>
      </xdr:sp>
    </xdr:grpSp>
    <xdr:clientData/>
  </xdr:twoCellAnchor>
  <xdr:twoCellAnchor>
    <xdr:from>
      <xdr:col>7</xdr:col>
      <xdr:colOff>95250</xdr:colOff>
      <xdr:row>12</xdr:row>
      <xdr:rowOff>28575</xdr:rowOff>
    </xdr:from>
    <xdr:to>
      <xdr:col>7</xdr:col>
      <xdr:colOff>762000</xdr:colOff>
      <xdr:row>12</xdr:row>
      <xdr:rowOff>142875</xdr:rowOff>
    </xdr:to>
    <xdr:sp macro="" textlink="">
      <xdr:nvSpPr>
        <xdr:cNvPr id="5" name="Pil: höger 4">
          <a:extLst>
            <a:ext uri="{FF2B5EF4-FFF2-40B4-BE49-F238E27FC236}">
              <a16:creationId xmlns:a16="http://schemas.microsoft.com/office/drawing/2014/main" id="{0DC48BC2-0430-44B4-8BE0-758B0EB59E98}"/>
            </a:ext>
          </a:extLst>
        </xdr:cNvPr>
        <xdr:cNvSpPr/>
      </xdr:nvSpPr>
      <xdr:spPr>
        <a:xfrm flipH="1">
          <a:off x="7940040" y="2122170"/>
          <a:ext cx="670560" cy="1143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7</xdr:col>
      <xdr:colOff>95250</xdr:colOff>
      <xdr:row>5</xdr:row>
      <xdr:rowOff>28575</xdr:rowOff>
    </xdr:from>
    <xdr:to>
      <xdr:col>7</xdr:col>
      <xdr:colOff>762000</xdr:colOff>
      <xdr:row>5</xdr:row>
      <xdr:rowOff>142875</xdr:rowOff>
    </xdr:to>
    <xdr:sp macro="" textlink="">
      <xdr:nvSpPr>
        <xdr:cNvPr id="6" name="Pil: höger 5">
          <a:extLst>
            <a:ext uri="{FF2B5EF4-FFF2-40B4-BE49-F238E27FC236}">
              <a16:creationId xmlns:a16="http://schemas.microsoft.com/office/drawing/2014/main" id="{50A0920A-BD70-4B49-A635-D742E346363C}"/>
            </a:ext>
          </a:extLst>
        </xdr:cNvPr>
        <xdr:cNvSpPr/>
      </xdr:nvSpPr>
      <xdr:spPr>
        <a:xfrm flipH="1">
          <a:off x="7940040" y="893445"/>
          <a:ext cx="670560" cy="1143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7</xdr:col>
      <xdr:colOff>95250</xdr:colOff>
      <xdr:row>8</xdr:row>
      <xdr:rowOff>28575</xdr:rowOff>
    </xdr:from>
    <xdr:to>
      <xdr:col>7</xdr:col>
      <xdr:colOff>762000</xdr:colOff>
      <xdr:row>8</xdr:row>
      <xdr:rowOff>142875</xdr:rowOff>
    </xdr:to>
    <xdr:sp macro="" textlink="">
      <xdr:nvSpPr>
        <xdr:cNvPr id="7" name="Pil: höger 6">
          <a:extLst>
            <a:ext uri="{FF2B5EF4-FFF2-40B4-BE49-F238E27FC236}">
              <a16:creationId xmlns:a16="http://schemas.microsoft.com/office/drawing/2014/main" id="{EAD80C8D-E300-47B1-9435-718BDC125C08}"/>
            </a:ext>
          </a:extLst>
        </xdr:cNvPr>
        <xdr:cNvSpPr/>
      </xdr:nvSpPr>
      <xdr:spPr>
        <a:xfrm flipH="1">
          <a:off x="7940040" y="1417320"/>
          <a:ext cx="670560" cy="1143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9</xdr:col>
      <xdr:colOff>138632</xdr:colOff>
      <xdr:row>51</xdr:row>
      <xdr:rowOff>137505</xdr:rowOff>
    </xdr:from>
    <xdr:to>
      <xdr:col>19</xdr:col>
      <xdr:colOff>623455</xdr:colOff>
      <xdr:row>77</xdr:row>
      <xdr:rowOff>56953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D7B2E4F0-3586-48C4-81F4-A33DE4E17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14</xdr:col>
      <xdr:colOff>236234</xdr:colOff>
      <xdr:row>80</xdr:row>
      <xdr:rowOff>97571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EE43F71-B065-48C0-926C-99065D0C7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8770634" cy="13851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15</xdr:col>
      <xdr:colOff>0</xdr:colOff>
      <xdr:row>4</xdr:row>
      <xdr:rowOff>0</xdr:rowOff>
    </xdr:from>
    <xdr:to>
      <xdr:col>29</xdr:col>
      <xdr:colOff>238331</xdr:colOff>
      <xdr:row>80</xdr:row>
      <xdr:rowOff>97571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01B89E7-1A22-4055-A31D-3928F3EB0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38200"/>
          <a:ext cx="8772731" cy="13851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-tema">
  <a:themeElements>
    <a:clrScheme name="Göteborgs Stad mörka">
      <a:dk1>
        <a:sysClr val="windowText" lastClr="000000"/>
      </a:dk1>
      <a:lt1>
        <a:sysClr val="window" lastClr="FFFFFF"/>
      </a:lt1>
      <a:dk2>
        <a:srgbClr val="3F5564"/>
      </a:dk2>
      <a:lt2>
        <a:srgbClr val="FFCD37"/>
      </a:lt2>
      <a:accent1>
        <a:srgbClr val="0077BC"/>
      </a:accent1>
      <a:accent2>
        <a:srgbClr val="D24723"/>
      </a:accent2>
      <a:accent3>
        <a:srgbClr val="008391"/>
      </a:accent3>
      <a:accent4>
        <a:srgbClr val="D53878"/>
      </a:accent4>
      <a:accent5>
        <a:srgbClr val="008767"/>
      </a:accent5>
      <a:accent6>
        <a:srgbClr val="674B99"/>
      </a:accent6>
      <a:hlink>
        <a:srgbClr val="0563C1"/>
      </a:hlink>
      <a:folHlink>
        <a:srgbClr val="954F72"/>
      </a:folHlink>
    </a:clrScheme>
    <a:fontScheme name="Göteborgs Stad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22EFB-7402-4F4C-B556-3F97A397C013}">
  <dimension ref="A1:V67"/>
  <sheetViews>
    <sheetView tabSelected="1" zoomScale="70" zoomScaleNormal="70" workbookViewId="0">
      <selection activeCell="D9" sqref="D9"/>
    </sheetView>
  </sheetViews>
  <sheetFormatPr defaultRowHeight="14.25" x14ac:dyDescent="0.2"/>
  <cols>
    <col min="1" max="2" width="2.25" customWidth="1"/>
    <col min="3" max="3" width="31.125" customWidth="1"/>
    <col min="4" max="4" width="19.375" customWidth="1"/>
    <col min="5" max="7" width="17.75" customWidth="1"/>
    <col min="8" max="8" width="11.25" customWidth="1"/>
    <col min="9" max="21" width="9.25" customWidth="1"/>
  </cols>
  <sheetData>
    <row r="1" spans="1:22" ht="18" x14ac:dyDescent="0.25">
      <c r="A1" s="56"/>
      <c r="B1" s="56"/>
      <c r="C1" s="57" t="s">
        <v>0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2" x14ac:dyDescent="0.2">
      <c r="A2" s="56"/>
      <c r="B2" s="56"/>
      <c r="C2" s="58" t="s">
        <v>94</v>
      </c>
      <c r="D2" s="136" t="s">
        <v>88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2" ht="8.65" customHeight="1" x14ac:dyDescent="0.25">
      <c r="A3" s="56"/>
      <c r="B3" s="56"/>
      <c r="C3" s="57"/>
      <c r="D3" s="59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2" ht="15.75" x14ac:dyDescent="0.25">
      <c r="A4" s="56"/>
      <c r="B4" s="56"/>
      <c r="C4" s="60" t="s">
        <v>1</v>
      </c>
      <c r="D4" s="56"/>
      <c r="E4" s="56"/>
      <c r="F4" s="56"/>
      <c r="G4" s="56"/>
      <c r="H4" s="56"/>
      <c r="I4" s="59" t="s">
        <v>2</v>
      </c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2" x14ac:dyDescent="0.2">
      <c r="A5" s="56"/>
      <c r="B5" s="30"/>
      <c r="C5" s="30"/>
      <c r="D5" s="30"/>
      <c r="E5" s="30"/>
      <c r="F5" s="30"/>
      <c r="G5" s="30"/>
      <c r="H5" s="56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56"/>
    </row>
    <row r="6" spans="1:22" ht="15" x14ac:dyDescent="0.25">
      <c r="A6" s="56"/>
      <c r="B6" s="30"/>
      <c r="C6" s="1" t="s">
        <v>3</v>
      </c>
      <c r="D6" s="101" t="s">
        <v>4</v>
      </c>
      <c r="E6" s="30"/>
      <c r="F6" s="30"/>
      <c r="G6" s="30"/>
      <c r="H6" s="56"/>
      <c r="I6" s="30" t="s">
        <v>5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56"/>
    </row>
    <row r="7" spans="1:22" x14ac:dyDescent="0.2">
      <c r="A7" s="56"/>
      <c r="B7" s="30"/>
      <c r="C7" s="30"/>
      <c r="D7" s="30"/>
      <c r="E7" s="30"/>
      <c r="F7" s="30"/>
      <c r="G7" s="30"/>
      <c r="H7" s="56"/>
      <c r="I7" s="30" t="s">
        <v>6</v>
      </c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56"/>
    </row>
    <row r="8" spans="1:22" ht="15" x14ac:dyDescent="0.25">
      <c r="A8" s="56"/>
      <c r="B8" s="30"/>
      <c r="C8" s="63" t="s">
        <v>7</v>
      </c>
      <c r="D8" s="64" t="s">
        <v>8</v>
      </c>
      <c r="E8" s="65" t="s">
        <v>9</v>
      </c>
      <c r="F8" s="65" t="s">
        <v>10</v>
      </c>
      <c r="G8" s="30"/>
      <c r="H8" s="56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56"/>
    </row>
    <row r="9" spans="1:22" x14ac:dyDescent="0.2">
      <c r="A9" s="56"/>
      <c r="B9" s="30"/>
      <c r="C9" s="123" t="s">
        <v>11</v>
      </c>
      <c r="D9" s="67">
        <v>0</v>
      </c>
      <c r="E9" s="68">
        <v>0</v>
      </c>
      <c r="F9" s="72">
        <f>Beräkningsark!F9</f>
        <v>0</v>
      </c>
      <c r="G9" s="102" t="str">
        <f>Beräkningsark!G9</f>
        <v/>
      </c>
      <c r="H9" s="56"/>
      <c r="I9" s="30" t="s">
        <v>12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56"/>
    </row>
    <row r="10" spans="1:22" x14ac:dyDescent="0.2">
      <c r="A10" s="56"/>
      <c r="B10" s="30"/>
      <c r="C10" s="124" t="s">
        <v>13</v>
      </c>
      <c r="D10" s="69">
        <v>0</v>
      </c>
      <c r="E10" s="70">
        <v>0</v>
      </c>
      <c r="F10" s="73">
        <f>Beräkningsark!F10</f>
        <v>0</v>
      </c>
      <c r="G10" s="102" t="str">
        <f>Beräkningsark!G10</f>
        <v/>
      </c>
      <c r="H10" s="56"/>
      <c r="I10" s="30" t="s">
        <v>14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56"/>
    </row>
    <row r="11" spans="1:22" ht="15" customHeight="1" x14ac:dyDescent="0.2">
      <c r="A11" s="56"/>
      <c r="B11" s="30"/>
      <c r="C11" s="30"/>
      <c r="D11" s="30"/>
      <c r="E11" s="30"/>
      <c r="F11" s="30"/>
      <c r="G11" s="30"/>
      <c r="H11" s="56"/>
      <c r="I11" s="30"/>
      <c r="J11" s="30"/>
      <c r="K11" s="31"/>
      <c r="L11" s="30"/>
      <c r="M11" s="30"/>
      <c r="N11" s="30"/>
      <c r="O11" s="30"/>
      <c r="P11" s="30"/>
      <c r="Q11" s="30"/>
      <c r="R11" s="30"/>
      <c r="S11" s="30"/>
      <c r="T11" s="30"/>
      <c r="U11" s="56"/>
    </row>
    <row r="12" spans="1:22" ht="15" x14ac:dyDescent="0.25">
      <c r="A12" s="56"/>
      <c r="B12" s="30"/>
      <c r="C12" s="64" t="s">
        <v>15</v>
      </c>
      <c r="D12" s="65" t="s">
        <v>8</v>
      </c>
      <c r="E12" s="66" t="s">
        <v>10</v>
      </c>
      <c r="F12" s="30"/>
      <c r="G12" s="30"/>
      <c r="H12" s="56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56"/>
    </row>
    <row r="13" spans="1:22" x14ac:dyDescent="0.2">
      <c r="A13" s="56"/>
      <c r="B13" s="30"/>
      <c r="C13" s="125" t="s">
        <v>16</v>
      </c>
      <c r="D13" s="68">
        <v>0</v>
      </c>
      <c r="E13" s="74">
        <f>Beräkningsark!E13</f>
        <v>0</v>
      </c>
      <c r="F13" s="30"/>
      <c r="G13" s="32"/>
      <c r="H13" s="56"/>
      <c r="I13" s="30" t="s">
        <v>17</v>
      </c>
      <c r="J13" s="30"/>
      <c r="K13" s="30"/>
      <c r="L13" s="30"/>
      <c r="M13" s="30"/>
      <c r="N13" s="30"/>
      <c r="O13" s="30"/>
      <c r="P13" s="30"/>
      <c r="Q13" s="33"/>
      <c r="R13" s="33"/>
      <c r="S13" s="33"/>
      <c r="T13" s="33"/>
      <c r="U13" s="61"/>
      <c r="V13" s="34"/>
    </row>
    <row r="14" spans="1:22" x14ac:dyDescent="0.2">
      <c r="A14" s="56"/>
      <c r="B14" s="30"/>
      <c r="C14" s="126" t="s">
        <v>18</v>
      </c>
      <c r="D14" s="71">
        <v>0</v>
      </c>
      <c r="E14" s="75">
        <f>Beräkningsark!E14</f>
        <v>0</v>
      </c>
      <c r="F14" s="30"/>
      <c r="G14" s="32"/>
      <c r="H14" s="56"/>
      <c r="I14" s="139" t="s">
        <v>87</v>
      </c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61"/>
      <c r="V14" s="34"/>
    </row>
    <row r="15" spans="1:22" x14ac:dyDescent="0.2">
      <c r="A15" s="56"/>
      <c r="B15" s="30"/>
      <c r="C15" s="126" t="s">
        <v>20</v>
      </c>
      <c r="D15" s="71">
        <v>0</v>
      </c>
      <c r="E15" s="75">
        <f>Beräkningsark!E15</f>
        <v>0</v>
      </c>
      <c r="F15" s="30"/>
      <c r="G15" s="32"/>
      <c r="H15" s="56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61"/>
      <c r="V15" s="34"/>
    </row>
    <row r="16" spans="1:22" x14ac:dyDescent="0.2">
      <c r="A16" s="56"/>
      <c r="B16" s="30"/>
      <c r="C16" s="127" t="s">
        <v>21</v>
      </c>
      <c r="D16" s="70">
        <v>0</v>
      </c>
      <c r="E16" s="76">
        <f>Beräkningsark!E16</f>
        <v>0</v>
      </c>
      <c r="F16" s="30"/>
      <c r="G16" s="32"/>
      <c r="H16" s="56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61"/>
      <c r="V16" s="34"/>
    </row>
    <row r="17" spans="1:22" x14ac:dyDescent="0.2">
      <c r="A17" s="56"/>
      <c r="B17" s="30"/>
      <c r="C17" s="30"/>
      <c r="D17" s="30"/>
      <c r="E17" s="32"/>
      <c r="F17" s="30"/>
      <c r="G17" s="32"/>
      <c r="H17" s="56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61"/>
      <c r="V17" s="34"/>
    </row>
    <row r="18" spans="1:22" ht="15.75" x14ac:dyDescent="0.25">
      <c r="A18" s="56"/>
      <c r="B18" s="56"/>
      <c r="C18" s="60" t="s">
        <v>22</v>
      </c>
      <c r="D18" s="62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61"/>
      <c r="U18" s="56"/>
    </row>
    <row r="19" spans="1:22" x14ac:dyDescent="0.2">
      <c r="A19" s="56"/>
      <c r="B19" s="30"/>
      <c r="C19" s="30"/>
      <c r="D19" s="30"/>
      <c r="E19" s="30"/>
      <c r="F19" s="30"/>
      <c r="G19" s="30"/>
      <c r="H19" s="30"/>
      <c r="I19" s="30"/>
      <c r="J19" s="134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spans="1:22" ht="15" x14ac:dyDescent="0.25">
      <c r="A20" s="56"/>
      <c r="B20" s="30"/>
      <c r="C20" s="93" t="s">
        <v>23</v>
      </c>
      <c r="D20" s="30"/>
      <c r="E20" s="30"/>
      <c r="F20" s="30"/>
      <c r="G20" s="30"/>
      <c r="H20" s="30"/>
      <c r="I20" s="3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1" spans="1:22" ht="15" x14ac:dyDescent="0.25">
      <c r="A21" s="56"/>
      <c r="B21" s="30"/>
      <c r="C21" s="115"/>
      <c r="D21" s="36" t="s">
        <v>24</v>
      </c>
      <c r="E21" s="37" t="s">
        <v>25</v>
      </c>
      <c r="F21" s="38" t="s">
        <v>26</v>
      </c>
      <c r="G21" s="39" t="s">
        <v>27</v>
      </c>
      <c r="H21" s="115" t="s">
        <v>28</v>
      </c>
      <c r="I21" s="3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spans="1:22" ht="15" x14ac:dyDescent="0.25">
      <c r="A22" s="56"/>
      <c r="B22" s="30"/>
      <c r="C22" s="116" t="s">
        <v>11</v>
      </c>
      <c r="D22" s="40">
        <f>Beräkningsark!D28</f>
        <v>0</v>
      </c>
      <c r="E22" s="41">
        <f>Beräkningsark!E28</f>
        <v>0</v>
      </c>
      <c r="F22" s="42">
        <f>Beräkningsark!F28</f>
        <v>0</v>
      </c>
      <c r="G22" s="43">
        <f>Beräkningsark!G28</f>
        <v>0</v>
      </c>
      <c r="H22" s="119">
        <f>Beräkningsark!H28</f>
        <v>0</v>
      </c>
      <c r="I22" s="30"/>
      <c r="J22" s="56"/>
      <c r="K22" s="56"/>
      <c r="L22" s="56"/>
      <c r="M22" s="56"/>
      <c r="N22" s="56"/>
      <c r="O22" s="56"/>
      <c r="P22" s="135"/>
      <c r="Q22" s="56"/>
      <c r="R22" s="56"/>
      <c r="S22" s="56"/>
      <c r="T22" s="56"/>
      <c r="U22" s="56"/>
    </row>
    <row r="23" spans="1:22" ht="15" x14ac:dyDescent="0.25">
      <c r="A23" s="56"/>
      <c r="B23" s="30"/>
      <c r="C23" s="117" t="s">
        <v>13</v>
      </c>
      <c r="D23" s="44">
        <f>Beräkningsark!D29</f>
        <v>0</v>
      </c>
      <c r="E23" s="45">
        <f>Beräkningsark!E29</f>
        <v>0</v>
      </c>
      <c r="F23" s="46">
        <f>Beräkningsark!F29</f>
        <v>0</v>
      </c>
      <c r="G23" s="47">
        <f>Beräkningsark!G29</f>
        <v>0</v>
      </c>
      <c r="H23" s="120">
        <f>Beräkningsark!H29</f>
        <v>0</v>
      </c>
      <c r="I23" s="30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</row>
    <row r="24" spans="1:22" ht="15" x14ac:dyDescent="0.25">
      <c r="A24" s="56"/>
      <c r="B24" s="30"/>
      <c r="C24" s="118" t="s">
        <v>16</v>
      </c>
      <c r="D24" s="48">
        <f>Beräkningsark!D30</f>
        <v>0</v>
      </c>
      <c r="E24" s="49">
        <f>Beräkningsark!E30</f>
        <v>0</v>
      </c>
      <c r="F24" s="50">
        <f>Beräkningsark!F30</f>
        <v>0</v>
      </c>
      <c r="G24" s="51">
        <f>Beräkningsark!G30</f>
        <v>0</v>
      </c>
      <c r="H24" s="121">
        <f>Beräkningsark!H30</f>
        <v>0</v>
      </c>
      <c r="I24" s="30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1:22" ht="15" x14ac:dyDescent="0.25">
      <c r="A25" s="56"/>
      <c r="B25" s="30"/>
      <c r="C25" s="118" t="s">
        <v>18</v>
      </c>
      <c r="D25" s="48">
        <f>Beräkningsark!D31</f>
        <v>0</v>
      </c>
      <c r="E25" s="49">
        <f>Beräkningsark!E31</f>
        <v>0</v>
      </c>
      <c r="F25" s="50">
        <f>Beräkningsark!F31</f>
        <v>0</v>
      </c>
      <c r="G25" s="51">
        <f>Beräkningsark!G31</f>
        <v>0</v>
      </c>
      <c r="H25" s="121">
        <f>Beräkningsark!H31</f>
        <v>0</v>
      </c>
      <c r="I25" s="30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1:22" ht="15" x14ac:dyDescent="0.25">
      <c r="A26" s="56"/>
      <c r="B26" s="30"/>
      <c r="C26" s="118" t="s">
        <v>20</v>
      </c>
      <c r="D26" s="48">
        <f>Beräkningsark!D32</f>
        <v>0</v>
      </c>
      <c r="E26" s="49">
        <f>Beräkningsark!E32</f>
        <v>0</v>
      </c>
      <c r="F26" s="50">
        <f>Beräkningsark!F32</f>
        <v>0</v>
      </c>
      <c r="G26" s="51">
        <f>Beräkningsark!G32</f>
        <v>0</v>
      </c>
      <c r="H26" s="121">
        <f>Beräkningsark!H32</f>
        <v>0</v>
      </c>
      <c r="I26" s="30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</row>
    <row r="27" spans="1:22" ht="15" x14ac:dyDescent="0.25">
      <c r="A27" s="56"/>
      <c r="B27" s="30"/>
      <c r="C27" s="118" t="s">
        <v>21</v>
      </c>
      <c r="D27" s="48">
        <f>Beräkningsark!D33</f>
        <v>0</v>
      </c>
      <c r="E27" s="49">
        <f>Beräkningsark!E33</f>
        <v>0</v>
      </c>
      <c r="F27" s="50">
        <f>Beräkningsark!F33</f>
        <v>0</v>
      </c>
      <c r="G27" s="51">
        <f>Beräkningsark!G33</f>
        <v>0</v>
      </c>
      <c r="H27" s="121">
        <f>Beräkningsark!H33</f>
        <v>0</v>
      </c>
      <c r="I27" s="3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</row>
    <row r="28" spans="1:22" ht="15" x14ac:dyDescent="0.25">
      <c r="A28" s="56"/>
      <c r="B28" s="30"/>
      <c r="C28" s="115" t="s">
        <v>28</v>
      </c>
      <c r="D28" s="52">
        <f>Beräkningsark!D34</f>
        <v>0</v>
      </c>
      <c r="E28" s="53">
        <f>Beräkningsark!E34</f>
        <v>0</v>
      </c>
      <c r="F28" s="54">
        <f>Beräkningsark!F34</f>
        <v>0</v>
      </c>
      <c r="G28" s="55">
        <f>Beräkningsark!G34</f>
        <v>0</v>
      </c>
      <c r="H28" s="122">
        <f>Beräkningsark!H34</f>
        <v>0</v>
      </c>
      <c r="I28" s="3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</row>
    <row r="29" spans="1:22" x14ac:dyDescent="0.2">
      <c r="A29" s="56"/>
      <c r="B29" s="30"/>
      <c r="C29" s="30"/>
      <c r="D29" s="30"/>
      <c r="E29" s="30"/>
      <c r="F29" s="30"/>
      <c r="G29" s="30"/>
      <c r="H29" s="30"/>
      <c r="I29" s="3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</row>
    <row r="30" spans="1:22" ht="15" x14ac:dyDescent="0.25">
      <c r="A30" s="56"/>
      <c r="B30" s="30"/>
      <c r="C30" s="35" t="s">
        <v>29</v>
      </c>
      <c r="D30" s="30"/>
      <c r="E30" s="30"/>
      <c r="F30" s="30"/>
      <c r="G30" s="30"/>
      <c r="H30" s="30"/>
      <c r="I30" s="3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</row>
    <row r="31" spans="1:22" ht="15" x14ac:dyDescent="0.25">
      <c r="A31" s="56"/>
      <c r="B31" s="30"/>
      <c r="C31" s="115"/>
      <c r="D31" s="36" t="s">
        <v>24</v>
      </c>
      <c r="E31" s="37" t="s">
        <v>25</v>
      </c>
      <c r="F31" s="38" t="s">
        <v>26</v>
      </c>
      <c r="G31" s="39" t="s">
        <v>27</v>
      </c>
      <c r="H31" s="115" t="s">
        <v>28</v>
      </c>
      <c r="I31" s="30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</row>
    <row r="32" spans="1:22" ht="15" x14ac:dyDescent="0.25">
      <c r="A32" s="56"/>
      <c r="B32" s="30"/>
      <c r="C32" s="116" t="s">
        <v>11</v>
      </c>
      <c r="D32" s="40">
        <f>Beräkningsark!D44</f>
        <v>0</v>
      </c>
      <c r="E32" s="41">
        <f>Beräkningsark!E44</f>
        <v>0</v>
      </c>
      <c r="F32" s="42">
        <f>Beräkningsark!F44</f>
        <v>0</v>
      </c>
      <c r="G32" s="43">
        <f>Beräkningsark!G44</f>
        <v>0</v>
      </c>
      <c r="H32" s="119">
        <f>Beräkningsark!H44</f>
        <v>0</v>
      </c>
      <c r="I32" s="30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</row>
    <row r="33" spans="1:21" ht="15" x14ac:dyDescent="0.25">
      <c r="A33" s="56"/>
      <c r="B33" s="30"/>
      <c r="C33" s="117" t="s">
        <v>13</v>
      </c>
      <c r="D33" s="44">
        <f>Beräkningsark!D45</f>
        <v>0</v>
      </c>
      <c r="E33" s="45">
        <f>Beräkningsark!E45</f>
        <v>0</v>
      </c>
      <c r="F33" s="46">
        <f>Beräkningsark!F45</f>
        <v>0</v>
      </c>
      <c r="G33" s="47">
        <f>Beräkningsark!G45</f>
        <v>0</v>
      </c>
      <c r="H33" s="120">
        <f>Beräkningsark!H45</f>
        <v>0</v>
      </c>
      <c r="I33" s="30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</row>
    <row r="34" spans="1:21" ht="15" x14ac:dyDescent="0.25">
      <c r="A34" s="56"/>
      <c r="B34" s="30"/>
      <c r="C34" s="118" t="s">
        <v>16</v>
      </c>
      <c r="D34" s="48">
        <f>Beräkningsark!D46</f>
        <v>0</v>
      </c>
      <c r="E34" s="49">
        <f>Beräkningsark!E46</f>
        <v>0</v>
      </c>
      <c r="F34" s="50">
        <f>Beräkningsark!F46</f>
        <v>0</v>
      </c>
      <c r="G34" s="51">
        <f>Beräkningsark!G46</f>
        <v>0</v>
      </c>
      <c r="H34" s="121">
        <f>Beräkningsark!H46</f>
        <v>0</v>
      </c>
      <c r="I34" s="30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</row>
    <row r="35" spans="1:21" ht="15" x14ac:dyDescent="0.25">
      <c r="A35" s="56"/>
      <c r="B35" s="30"/>
      <c r="C35" s="118" t="s">
        <v>18</v>
      </c>
      <c r="D35" s="48">
        <f>Beräkningsark!D47</f>
        <v>0</v>
      </c>
      <c r="E35" s="49">
        <f>Beräkningsark!E47</f>
        <v>0</v>
      </c>
      <c r="F35" s="50">
        <f>Beräkningsark!F47</f>
        <v>0</v>
      </c>
      <c r="G35" s="51">
        <f>Beräkningsark!G47</f>
        <v>0</v>
      </c>
      <c r="H35" s="121">
        <f>Beräkningsark!H47</f>
        <v>0</v>
      </c>
      <c r="I35" s="30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</row>
    <row r="36" spans="1:21" ht="15" x14ac:dyDescent="0.25">
      <c r="A36" s="56"/>
      <c r="B36" s="30"/>
      <c r="C36" s="118" t="s">
        <v>20</v>
      </c>
      <c r="D36" s="48">
        <f>Beräkningsark!D48</f>
        <v>0</v>
      </c>
      <c r="E36" s="49">
        <f>Beräkningsark!E48</f>
        <v>0</v>
      </c>
      <c r="F36" s="50">
        <f>Beräkningsark!F48</f>
        <v>0</v>
      </c>
      <c r="G36" s="51">
        <f>Beräkningsark!G48</f>
        <v>0</v>
      </c>
      <c r="H36" s="121">
        <f>Beräkningsark!H48</f>
        <v>0</v>
      </c>
      <c r="I36" s="30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</row>
    <row r="37" spans="1:21" ht="15" x14ac:dyDescent="0.25">
      <c r="A37" s="56"/>
      <c r="B37" s="30"/>
      <c r="C37" s="118" t="s">
        <v>21</v>
      </c>
      <c r="D37" s="48">
        <f>Beräkningsark!D49</f>
        <v>0</v>
      </c>
      <c r="E37" s="49">
        <f>Beräkningsark!E49</f>
        <v>0</v>
      </c>
      <c r="F37" s="50">
        <f>Beräkningsark!F49</f>
        <v>0</v>
      </c>
      <c r="G37" s="51">
        <f>Beräkningsark!G49</f>
        <v>0</v>
      </c>
      <c r="H37" s="121">
        <f>Beräkningsark!H49</f>
        <v>0</v>
      </c>
      <c r="I37" s="30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</row>
    <row r="38" spans="1:21" ht="15" x14ac:dyDescent="0.25">
      <c r="A38" s="56"/>
      <c r="B38" s="30"/>
      <c r="C38" s="115" t="s">
        <v>28</v>
      </c>
      <c r="D38" s="52">
        <f>Beräkningsark!D50</f>
        <v>0</v>
      </c>
      <c r="E38" s="53">
        <f>Beräkningsark!E50</f>
        <v>0</v>
      </c>
      <c r="F38" s="54">
        <f>Beräkningsark!F50</f>
        <v>0</v>
      </c>
      <c r="G38" s="55">
        <f>Beräkningsark!G50</f>
        <v>0</v>
      </c>
      <c r="H38" s="122">
        <f>Beräkningsark!H50</f>
        <v>0</v>
      </c>
      <c r="I38" s="30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spans="1:21" x14ac:dyDescent="0.2">
      <c r="A39" s="56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56"/>
    </row>
    <row r="40" spans="1:21" x14ac:dyDescent="0.2">
      <c r="A40" s="56"/>
      <c r="B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56"/>
    </row>
    <row r="41" spans="1:21" x14ac:dyDescent="0.2">
      <c r="A41" s="56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56"/>
    </row>
    <row r="42" spans="1:21" x14ac:dyDescent="0.2">
      <c r="A42" s="56"/>
      <c r="B42" s="30"/>
      <c r="C42" s="30"/>
      <c r="D42" s="30"/>
      <c r="E42" s="30"/>
      <c r="F42" s="30"/>
      <c r="G42" s="30"/>
      <c r="H42" s="30"/>
      <c r="I42" s="30"/>
      <c r="J42" s="10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56"/>
    </row>
    <row r="43" spans="1:21" x14ac:dyDescent="0.2">
      <c r="A43" s="56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56"/>
    </row>
    <row r="44" spans="1:21" x14ac:dyDescent="0.2">
      <c r="A44" s="56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56"/>
    </row>
    <row r="45" spans="1:21" x14ac:dyDescent="0.2">
      <c r="A45" s="56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56"/>
    </row>
    <row r="46" spans="1:21" x14ac:dyDescent="0.2">
      <c r="A46" s="56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56"/>
    </row>
    <row r="47" spans="1:21" x14ac:dyDescent="0.2">
      <c r="A47" s="56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56"/>
    </row>
    <row r="48" spans="1:21" x14ac:dyDescent="0.2">
      <c r="A48" s="56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56"/>
    </row>
    <row r="49" spans="1:21" x14ac:dyDescent="0.2">
      <c r="A49" s="56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56"/>
    </row>
    <row r="50" spans="1:21" x14ac:dyDescent="0.2">
      <c r="A50" s="56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56"/>
    </row>
    <row r="51" spans="1:21" x14ac:dyDescent="0.2">
      <c r="A51" s="56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56"/>
    </row>
    <row r="52" spans="1:21" x14ac:dyDescent="0.2">
      <c r="A52" s="56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56"/>
    </row>
    <row r="53" spans="1:21" x14ac:dyDescent="0.2">
      <c r="A53" s="56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56"/>
    </row>
    <row r="54" spans="1:21" x14ac:dyDescent="0.2">
      <c r="A54" s="56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56"/>
    </row>
    <row r="55" spans="1:21" x14ac:dyDescent="0.2">
      <c r="A55" s="56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56"/>
    </row>
    <row r="56" spans="1:21" x14ac:dyDescent="0.2">
      <c r="A56" s="56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56"/>
    </row>
    <row r="57" spans="1:21" x14ac:dyDescent="0.2">
      <c r="A57" s="56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56"/>
    </row>
    <row r="58" spans="1:21" x14ac:dyDescent="0.2">
      <c r="A58" s="56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56"/>
    </row>
    <row r="59" spans="1:21" x14ac:dyDescent="0.2">
      <c r="A59" s="56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56"/>
    </row>
    <row r="60" spans="1:21" x14ac:dyDescent="0.2">
      <c r="A60" s="56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56"/>
    </row>
    <row r="61" spans="1:21" x14ac:dyDescent="0.2">
      <c r="A61" s="56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56"/>
    </row>
    <row r="62" spans="1:21" x14ac:dyDescent="0.2">
      <c r="A62" s="56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56"/>
    </row>
    <row r="63" spans="1:21" x14ac:dyDescent="0.2">
      <c r="A63" s="56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56"/>
    </row>
    <row r="64" spans="1:21" x14ac:dyDescent="0.2">
      <c r="A64" s="56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56"/>
    </row>
    <row r="65" spans="1:21" x14ac:dyDescent="0.2">
      <c r="A65" s="56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56"/>
    </row>
    <row r="66" spans="1:21" x14ac:dyDescent="0.2">
      <c r="A66" s="56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56"/>
    </row>
    <row r="67" spans="1:21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</row>
  </sheetData>
  <sheetProtection algorithmName="SHA-512" hashValue="ytd1aT8hLfyGT7ZdjKXN0UikktO1WzghGKYscJbRZwSAz06bo3GtS7ibMhCJtddLYgiup+MjqOGshG0XhjSXCQ==" saltValue="GC4B17A/IFZ1OEHsR4m/Iw==" spinCount="100000" sheet="1" objects="1" scenarios="1"/>
  <protectedRanges>
    <protectedRange sqref="D6 D9:E10 D13:D16" name="Område1"/>
  </protectedRanges>
  <mergeCells count="1">
    <mergeCell ref="I14:T17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FB666D7-60DA-454F-906C-CC5FDF0478CE}">
          <x14:formula1>
            <xm:f>'Nyckeltal och förutsättningar'!$L$3:$L$24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C14DB-52BA-45CE-9666-A90B5DE3A8DA}">
  <dimension ref="A1:V79"/>
  <sheetViews>
    <sheetView zoomScale="85" zoomScaleNormal="85" workbookViewId="0">
      <selection activeCell="F19" sqref="F19"/>
    </sheetView>
  </sheetViews>
  <sheetFormatPr defaultRowHeight="14.25" x14ac:dyDescent="0.2"/>
  <cols>
    <col min="1" max="2" width="2.25" customWidth="1"/>
    <col min="3" max="3" width="31.125" customWidth="1"/>
    <col min="4" max="7" width="17.75" customWidth="1"/>
    <col min="8" max="8" width="11.25" customWidth="1"/>
    <col min="11" max="11" width="8.625" bestFit="1" customWidth="1"/>
  </cols>
  <sheetData>
    <row r="1" spans="1:22" ht="18" x14ac:dyDescent="0.25">
      <c r="A1" s="56"/>
      <c r="B1" s="56"/>
      <c r="C1" s="57" t="s">
        <v>0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2" x14ac:dyDescent="0.2">
      <c r="A2" s="56"/>
      <c r="B2" s="56"/>
      <c r="C2" s="58" t="s">
        <v>95</v>
      </c>
      <c r="D2" s="136" t="s">
        <v>88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2" ht="8.65" customHeight="1" x14ac:dyDescent="0.25">
      <c r="A3" s="56"/>
      <c r="B3" s="56"/>
      <c r="C3" s="57"/>
      <c r="D3" s="59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2" ht="15.75" x14ac:dyDescent="0.25">
      <c r="A4" s="56"/>
      <c r="B4" s="56"/>
      <c r="C4" s="60" t="s">
        <v>1</v>
      </c>
      <c r="D4" s="56"/>
      <c r="E4" s="56"/>
      <c r="F4" s="56"/>
      <c r="G4" s="56"/>
      <c r="H4" s="56"/>
      <c r="I4" s="59" t="s">
        <v>2</v>
      </c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2" x14ac:dyDescent="0.2">
      <c r="A5" s="56"/>
      <c r="B5" s="30"/>
      <c r="C5" s="30"/>
      <c r="D5" s="30"/>
      <c r="E5" s="30"/>
      <c r="F5" s="30"/>
      <c r="G5" s="30"/>
      <c r="H5" s="56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56"/>
    </row>
    <row r="6" spans="1:22" ht="15" x14ac:dyDescent="0.25">
      <c r="A6" s="56"/>
      <c r="B6" s="30"/>
      <c r="C6" s="1" t="s">
        <v>3</v>
      </c>
      <c r="D6" s="101" t="str">
        <f>'Resekalkyl v4.1'!D6</f>
        <v>Göteborgs Kommun</v>
      </c>
      <c r="E6" s="30"/>
      <c r="F6" s="30"/>
      <c r="G6" s="30"/>
      <c r="H6" s="56"/>
      <c r="I6" s="30" t="s">
        <v>5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56"/>
    </row>
    <row r="7" spans="1:22" x14ac:dyDescent="0.2">
      <c r="A7" s="56"/>
      <c r="B7" s="30"/>
      <c r="C7" s="30"/>
      <c r="D7" s="30"/>
      <c r="E7" s="30"/>
      <c r="F7" s="30"/>
      <c r="G7" s="30"/>
      <c r="H7" s="56"/>
      <c r="I7" s="30" t="s">
        <v>6</v>
      </c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56"/>
    </row>
    <row r="8" spans="1:22" ht="15" x14ac:dyDescent="0.25">
      <c r="A8" s="56"/>
      <c r="B8" s="30"/>
      <c r="C8" s="63" t="s">
        <v>30</v>
      </c>
      <c r="D8" s="64" t="s">
        <v>8</v>
      </c>
      <c r="E8" s="65" t="s">
        <v>9</v>
      </c>
      <c r="F8" s="65" t="s">
        <v>10</v>
      </c>
      <c r="G8" s="30"/>
      <c r="H8" s="56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56"/>
    </row>
    <row r="9" spans="1:22" x14ac:dyDescent="0.2">
      <c r="A9" s="56"/>
      <c r="B9" s="30"/>
      <c r="C9" s="123" t="s">
        <v>11</v>
      </c>
      <c r="D9" s="67">
        <f>'Resekalkyl v4.1'!D9</f>
        <v>0</v>
      </c>
      <c r="E9" s="68">
        <f>'Resekalkyl v4.1'!E9</f>
        <v>0</v>
      </c>
      <c r="F9" s="72">
        <f>IF(D9&gt;0,'Resekalkyl v4.1'!D9/'Nyckeltal och förutsättningar'!C17*'Nyckeltal och förutsättningar'!B21*'Nyckeltal och förutsättningar'!B5,E9*'Nyckeltal och förutsättningar'!B21*'Nyckeltal och förutsättningar'!B5)</f>
        <v>0</v>
      </c>
      <c r="G9" s="102" t="str">
        <f>IF(AND(D9&gt;0,E9&gt;0)=TRUE,"OBS! Endast ett värde.","")</f>
        <v/>
      </c>
      <c r="H9" s="56"/>
      <c r="I9" s="30" t="s">
        <v>12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56"/>
    </row>
    <row r="10" spans="1:22" x14ac:dyDescent="0.2">
      <c r="A10" s="56"/>
      <c r="B10" s="30"/>
      <c r="C10" s="124" t="s">
        <v>13</v>
      </c>
      <c r="D10" s="69">
        <f>'Resekalkyl v4.1'!D10</f>
        <v>0</v>
      </c>
      <c r="E10" s="70">
        <f>'Resekalkyl v4.1'!E10</f>
        <v>0</v>
      </c>
      <c r="F10" s="73">
        <f>IF(D10&gt;0,'Resekalkyl v4.1'!D10/'Nyckeltal och förutsättningar'!C16*'Nyckeltal och förutsättningar'!B20*'Nyckeltal och förutsättningar'!B5,E10*'Nyckeltal och förutsättningar'!B20*'Nyckeltal och förutsättningar'!B5)</f>
        <v>0</v>
      </c>
      <c r="G10" s="102" t="str">
        <f>IF(AND(D10&gt;0,E10&gt;0)=TRUE,"OBS! Endast ett värde.","")</f>
        <v/>
      </c>
      <c r="H10" s="56"/>
      <c r="I10" s="30" t="s">
        <v>14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56"/>
    </row>
    <row r="11" spans="1:22" ht="15" customHeight="1" x14ac:dyDescent="0.2">
      <c r="A11" s="56"/>
      <c r="B11" s="30"/>
      <c r="C11" s="30"/>
      <c r="D11" s="30"/>
      <c r="E11" s="30"/>
      <c r="F11" s="30"/>
      <c r="G11" s="30"/>
      <c r="H11" s="56"/>
      <c r="I11" s="30"/>
      <c r="J11" s="30"/>
      <c r="K11" s="31"/>
      <c r="L11" s="30"/>
      <c r="M11" s="30"/>
      <c r="N11" s="30"/>
      <c r="O11" s="30"/>
      <c r="P11" s="30"/>
      <c r="Q11" s="30"/>
      <c r="R11" s="30"/>
      <c r="S11" s="30"/>
      <c r="T11" s="30"/>
      <c r="U11" s="56"/>
    </row>
    <row r="12" spans="1:22" ht="15" x14ac:dyDescent="0.25">
      <c r="A12" s="56"/>
      <c r="B12" s="30"/>
      <c r="C12" s="64" t="s">
        <v>15</v>
      </c>
      <c r="D12" s="65" t="s">
        <v>8</v>
      </c>
      <c r="E12" s="66" t="s">
        <v>10</v>
      </c>
      <c r="F12" s="30"/>
      <c r="G12" s="30"/>
      <c r="H12" s="56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56"/>
    </row>
    <row r="13" spans="1:22" x14ac:dyDescent="0.2">
      <c r="A13" s="56"/>
      <c r="B13" s="30"/>
      <c r="C13" s="125" t="s">
        <v>16</v>
      </c>
      <c r="D13" s="68">
        <f>'Resekalkyl v4.1'!D13</f>
        <v>0</v>
      </c>
      <c r="E13" s="74">
        <f>D13/'Nyckeltal och förutsättningar'!B25*'Nyckeltal och förutsättningar'!B6</f>
        <v>0</v>
      </c>
      <c r="F13" s="30"/>
      <c r="G13" s="32"/>
      <c r="H13" s="56"/>
      <c r="I13" s="30" t="s">
        <v>17</v>
      </c>
      <c r="J13" s="30"/>
      <c r="K13" s="30"/>
      <c r="L13" s="30"/>
      <c r="M13" s="30"/>
      <c r="N13" s="30"/>
      <c r="O13" s="30"/>
      <c r="P13" s="30"/>
      <c r="Q13" s="33"/>
      <c r="R13" s="33"/>
      <c r="S13" s="33"/>
      <c r="T13" s="33"/>
      <c r="U13" s="61"/>
      <c r="V13" s="34"/>
    </row>
    <row r="14" spans="1:22" x14ac:dyDescent="0.2">
      <c r="A14" s="56"/>
      <c r="B14" s="30"/>
      <c r="C14" s="126" t="s">
        <v>18</v>
      </c>
      <c r="D14" s="71">
        <f>'Resekalkyl v4.1'!D14</f>
        <v>0</v>
      </c>
      <c r="E14" s="75">
        <f>D14/'Nyckeltal och förutsättningar'!B26*'Nyckeltal och förutsättningar'!B7</f>
        <v>0</v>
      </c>
      <c r="F14" s="30"/>
      <c r="G14" s="32"/>
      <c r="H14" s="56"/>
      <c r="I14" s="139" t="s">
        <v>19</v>
      </c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61"/>
      <c r="V14" s="34"/>
    </row>
    <row r="15" spans="1:22" x14ac:dyDescent="0.2">
      <c r="A15" s="56"/>
      <c r="B15" s="30"/>
      <c r="C15" s="126" t="s">
        <v>20</v>
      </c>
      <c r="D15" s="71">
        <f>'Resekalkyl v4.1'!D15</f>
        <v>0</v>
      </c>
      <c r="E15" s="75">
        <f>D15/'Nyckeltal och förutsättningar'!B27*'Nyckeltal och förutsättningar'!B8</f>
        <v>0</v>
      </c>
      <c r="F15" s="30"/>
      <c r="G15" s="32"/>
      <c r="H15" s="56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61"/>
      <c r="V15" s="34"/>
    </row>
    <row r="16" spans="1:22" x14ac:dyDescent="0.2">
      <c r="A16" s="56"/>
      <c r="B16" s="30"/>
      <c r="C16" s="127" t="s">
        <v>21</v>
      </c>
      <c r="D16" s="70">
        <f>'Resekalkyl v4.1'!D16</f>
        <v>0</v>
      </c>
      <c r="E16" s="76">
        <f>D16/'Nyckeltal och förutsättningar'!B28*'Nyckeltal och förutsättningar'!B9</f>
        <v>0</v>
      </c>
      <c r="F16" s="30"/>
      <c r="G16" s="32"/>
      <c r="H16" s="56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61"/>
      <c r="V16" s="34"/>
    </row>
    <row r="17" spans="1:22" x14ac:dyDescent="0.2">
      <c r="A17" s="56"/>
      <c r="B17" s="30"/>
      <c r="C17" s="30"/>
      <c r="D17" s="30"/>
      <c r="E17" s="32"/>
      <c r="F17" s="30"/>
      <c r="G17" s="32"/>
      <c r="H17" s="56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61"/>
      <c r="V17" s="34"/>
    </row>
    <row r="18" spans="1:22" ht="15.75" x14ac:dyDescent="0.25">
      <c r="A18" s="56"/>
      <c r="B18" s="56"/>
      <c r="C18" s="60" t="s">
        <v>22</v>
      </c>
      <c r="D18" s="62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61"/>
      <c r="U18" s="56"/>
    </row>
    <row r="19" spans="1:22" x14ac:dyDescent="0.2">
      <c r="A19" s="56"/>
      <c r="B19" s="30"/>
      <c r="C19" s="30"/>
      <c r="D19" s="30"/>
      <c r="E19" s="30"/>
      <c r="F19" s="30"/>
      <c r="G19" s="30"/>
      <c r="H19" s="30"/>
      <c r="I19" s="3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spans="1:22" ht="15" x14ac:dyDescent="0.25">
      <c r="A20" s="56"/>
      <c r="B20" s="30"/>
      <c r="C20" s="93" t="s">
        <v>23</v>
      </c>
      <c r="D20" s="30"/>
      <c r="E20" s="30"/>
      <c r="F20" s="30"/>
      <c r="G20" s="30"/>
      <c r="H20" s="30"/>
      <c r="I20" s="3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1" spans="1:22" ht="15" x14ac:dyDescent="0.25">
      <c r="A21" s="56"/>
      <c r="B21" s="30"/>
      <c r="C21" s="115"/>
      <c r="D21" s="36" t="s">
        <v>24</v>
      </c>
      <c r="E21" s="37" t="s">
        <v>25</v>
      </c>
      <c r="F21" s="38" t="s">
        <v>26</v>
      </c>
      <c r="G21" s="39" t="s">
        <v>27</v>
      </c>
      <c r="H21" s="115" t="s">
        <v>28</v>
      </c>
      <c r="I21" s="3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spans="1:22" x14ac:dyDescent="0.2">
      <c r="A22" s="56"/>
      <c r="B22" s="30"/>
      <c r="C22" s="128" t="s">
        <v>11</v>
      </c>
      <c r="D22" s="103">
        <f>$F9*VLOOKUP($D$6,'Nyckeltal och förutsättningar'!$E$2:$I$24,2,FALSE)</f>
        <v>0</v>
      </c>
      <c r="E22" s="104">
        <f>$F9*VLOOKUP($D$6,'Nyckeltal och förutsättningar'!$E$2:$I$24,3,FALSE)</f>
        <v>0</v>
      </c>
      <c r="F22" s="105">
        <f>$F9*VLOOKUP($D$6,'Nyckeltal och förutsättningar'!$E$2:$I$24,4,FALSE)</f>
        <v>0</v>
      </c>
      <c r="G22" s="106">
        <f>$F9*VLOOKUP($D$6,'Nyckeltal och förutsättningar'!$E$2:$I$24,5,FALSE)</f>
        <v>0</v>
      </c>
      <c r="H22" s="131">
        <f>ROUND(SUM(D22:G22),-1)</f>
        <v>0</v>
      </c>
      <c r="I22" s="30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spans="1:22" ht="15" x14ac:dyDescent="0.25">
      <c r="A23" s="56"/>
      <c r="B23" s="30"/>
      <c r="C23" s="129" t="s">
        <v>13</v>
      </c>
      <c r="D23" s="107">
        <f>$F10*VLOOKUP($D$6,'Nyckeltal och förutsättningar'!$E$2:$I$24,2,FALSE)</f>
        <v>0</v>
      </c>
      <c r="E23" s="108">
        <f>$F10*VLOOKUP($D$6,'Nyckeltal och förutsättningar'!$E$2:$I$24,3,FALSE)</f>
        <v>0</v>
      </c>
      <c r="F23" s="109">
        <f>$F10*VLOOKUP($D$6,'Nyckeltal och förutsättningar'!$E$2:$I$24,4,FALSE)</f>
        <v>0</v>
      </c>
      <c r="G23" s="110">
        <f>$F10*VLOOKUP($D$6,'Nyckeltal och förutsättningar'!$E$2:$I$24,5,FALSE)</f>
        <v>0</v>
      </c>
      <c r="H23" s="132">
        <f t="shared" ref="H23:H27" si="0">ROUND(SUM(D23:G23),-1)</f>
        <v>0</v>
      </c>
      <c r="I23" s="30"/>
      <c r="J23" s="56"/>
      <c r="K23" s="56"/>
      <c r="L23" s="56"/>
      <c r="M23" s="56"/>
      <c r="N23" s="56"/>
      <c r="O23" s="56"/>
      <c r="P23" s="135"/>
      <c r="Q23" s="56"/>
      <c r="R23" s="56"/>
      <c r="S23" s="56"/>
      <c r="T23" s="56"/>
      <c r="U23" s="56"/>
    </row>
    <row r="24" spans="1:22" x14ac:dyDescent="0.2">
      <c r="A24" s="56"/>
      <c r="B24" s="30"/>
      <c r="C24" s="130" t="s">
        <v>16</v>
      </c>
      <c r="D24" s="111">
        <f>$E13*VLOOKUP($C$24,'Nyckeltal och förutsättningar'!$E$2:$I$27,2,FALSE)</f>
        <v>0</v>
      </c>
      <c r="E24" s="112">
        <f>$E13*VLOOKUP($C$24,'Nyckeltal och förutsättningar'!$E$2:$I$27,3,FALSE)</f>
        <v>0</v>
      </c>
      <c r="F24" s="113">
        <f>$E13*VLOOKUP($C$24,'Nyckeltal och förutsättningar'!$E$2:$I$27,4,FALSE)</f>
        <v>0</v>
      </c>
      <c r="G24" s="114">
        <f>$E13*VLOOKUP($C$24,'Nyckeltal och förutsättningar'!$E$2:$I$27,5,FALSE)</f>
        <v>0</v>
      </c>
      <c r="H24" s="133">
        <f t="shared" si="0"/>
        <v>0</v>
      </c>
      <c r="I24" s="30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1:22" x14ac:dyDescent="0.2">
      <c r="A25" s="56"/>
      <c r="B25" s="30"/>
      <c r="C25" s="130" t="s">
        <v>18</v>
      </c>
      <c r="D25" s="111">
        <f>$E14*VLOOKUP($D$6,'Nyckeltal och förutsättningar'!$E$2:$I$24,2,FALSE)</f>
        <v>0</v>
      </c>
      <c r="E25" s="112">
        <f>$E14*VLOOKUP($D$6,'Nyckeltal och förutsättningar'!$E$2:$I$24,3,FALSE)</f>
        <v>0</v>
      </c>
      <c r="F25" s="113">
        <f>$E14*VLOOKUP($D$6,'Nyckeltal och förutsättningar'!$E$2:$I$24,4,FALSE)</f>
        <v>0</v>
      </c>
      <c r="G25" s="114">
        <f>$E14*VLOOKUP($D$6,'Nyckeltal och förutsättningar'!$E$2:$I$24,5,FALSE)</f>
        <v>0</v>
      </c>
      <c r="H25" s="133">
        <f t="shared" si="0"/>
        <v>0</v>
      </c>
      <c r="I25" s="30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1:22" x14ac:dyDescent="0.2">
      <c r="A26" s="56"/>
      <c r="B26" s="30"/>
      <c r="C26" s="130" t="s">
        <v>20</v>
      </c>
      <c r="D26" s="111">
        <f>$E15*VLOOKUP($D$6,'Nyckeltal och förutsättningar'!$E$2:$I$24,2,FALSE)</f>
        <v>0</v>
      </c>
      <c r="E26" s="112">
        <f>$E15*VLOOKUP($D$6,'Nyckeltal och förutsättningar'!$E$2:$I$24,3,FALSE)</f>
        <v>0</v>
      </c>
      <c r="F26" s="113">
        <f>$E15*VLOOKUP($D$6,'Nyckeltal och förutsättningar'!$E$2:$I$24,4,FALSE)</f>
        <v>0</v>
      </c>
      <c r="G26" s="114">
        <f>$E15*VLOOKUP($D$6,'Nyckeltal och förutsättningar'!$E$2:$I$24,5,FALSE)</f>
        <v>0</v>
      </c>
      <c r="H26" s="133">
        <f t="shared" si="0"/>
        <v>0</v>
      </c>
      <c r="I26" s="30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</row>
    <row r="27" spans="1:22" x14ac:dyDescent="0.2">
      <c r="A27" s="56"/>
      <c r="B27" s="30"/>
      <c r="C27" s="130" t="s">
        <v>21</v>
      </c>
      <c r="D27" s="111">
        <f>$E16*VLOOKUP($D$6,'Nyckeltal och förutsättningar'!$E$2:$I$24,2,FALSE)</f>
        <v>0</v>
      </c>
      <c r="E27" s="112">
        <f>$E16*VLOOKUP($D$6,'Nyckeltal och förutsättningar'!$E$2:$I$24,3,FALSE)</f>
        <v>0</v>
      </c>
      <c r="F27" s="113">
        <f>$E16*VLOOKUP($D$6,'Nyckeltal och förutsättningar'!$E$2:$I$24,4,FALSE)</f>
        <v>0</v>
      </c>
      <c r="G27" s="114">
        <f>$E16*VLOOKUP($D$6,'Nyckeltal och förutsättningar'!$E$2:$I$24,5,FALSE)</f>
        <v>0</v>
      </c>
      <c r="H27" s="133">
        <f t="shared" si="0"/>
        <v>0</v>
      </c>
      <c r="I27" s="3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</row>
    <row r="28" spans="1:22" ht="15" x14ac:dyDescent="0.25">
      <c r="A28" s="56"/>
      <c r="B28" s="30"/>
      <c r="C28" s="116" t="s">
        <v>11</v>
      </c>
      <c r="D28" s="40">
        <f>ROUND(D22,-1)</f>
        <v>0</v>
      </c>
      <c r="E28" s="41">
        <f t="shared" ref="E28:H28" si="1">ROUND(E22,-1)</f>
        <v>0</v>
      </c>
      <c r="F28" s="42">
        <f t="shared" si="1"/>
        <v>0</v>
      </c>
      <c r="G28" s="43">
        <f t="shared" si="1"/>
        <v>0</v>
      </c>
      <c r="H28" s="119">
        <f t="shared" si="1"/>
        <v>0</v>
      </c>
      <c r="I28" s="3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</row>
    <row r="29" spans="1:22" ht="15" x14ac:dyDescent="0.25">
      <c r="A29" s="56"/>
      <c r="B29" s="30"/>
      <c r="C29" s="117" t="s">
        <v>13</v>
      </c>
      <c r="D29" s="44">
        <f t="shared" ref="D29:H33" si="2">ROUND(D23,-1)</f>
        <v>0</v>
      </c>
      <c r="E29" s="45">
        <f t="shared" si="2"/>
        <v>0</v>
      </c>
      <c r="F29" s="46">
        <f t="shared" si="2"/>
        <v>0</v>
      </c>
      <c r="G29" s="47">
        <f t="shared" si="2"/>
        <v>0</v>
      </c>
      <c r="H29" s="120">
        <f t="shared" si="2"/>
        <v>0</v>
      </c>
      <c r="I29" s="3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</row>
    <row r="30" spans="1:22" ht="15" x14ac:dyDescent="0.25">
      <c r="A30" s="56"/>
      <c r="B30" s="30"/>
      <c r="C30" s="118" t="s">
        <v>16</v>
      </c>
      <c r="D30" s="48">
        <f t="shared" si="2"/>
        <v>0</v>
      </c>
      <c r="E30" s="49">
        <f t="shared" si="2"/>
        <v>0</v>
      </c>
      <c r="F30" s="50">
        <f t="shared" si="2"/>
        <v>0</v>
      </c>
      <c r="G30" s="51">
        <f t="shared" si="2"/>
        <v>0</v>
      </c>
      <c r="H30" s="121">
        <f t="shared" si="2"/>
        <v>0</v>
      </c>
      <c r="I30" s="3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</row>
    <row r="31" spans="1:22" ht="15" x14ac:dyDescent="0.25">
      <c r="A31" s="56"/>
      <c r="B31" s="30"/>
      <c r="C31" s="118" t="s">
        <v>18</v>
      </c>
      <c r="D31" s="48">
        <f t="shared" si="2"/>
        <v>0</v>
      </c>
      <c r="E31" s="49">
        <f t="shared" si="2"/>
        <v>0</v>
      </c>
      <c r="F31" s="50">
        <f t="shared" si="2"/>
        <v>0</v>
      </c>
      <c r="G31" s="51">
        <f t="shared" si="2"/>
        <v>0</v>
      </c>
      <c r="H31" s="121">
        <f t="shared" si="2"/>
        <v>0</v>
      </c>
      <c r="I31" s="30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</row>
    <row r="32" spans="1:22" ht="15" x14ac:dyDescent="0.25">
      <c r="A32" s="56"/>
      <c r="B32" s="30"/>
      <c r="C32" s="118" t="s">
        <v>20</v>
      </c>
      <c r="D32" s="48">
        <f t="shared" si="2"/>
        <v>0</v>
      </c>
      <c r="E32" s="49">
        <f t="shared" si="2"/>
        <v>0</v>
      </c>
      <c r="F32" s="50">
        <f t="shared" si="2"/>
        <v>0</v>
      </c>
      <c r="G32" s="51">
        <f t="shared" si="2"/>
        <v>0</v>
      </c>
      <c r="H32" s="121">
        <f t="shared" si="2"/>
        <v>0</v>
      </c>
      <c r="I32" s="30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</row>
    <row r="33" spans="1:21" ht="15" x14ac:dyDescent="0.25">
      <c r="A33" s="56"/>
      <c r="B33" s="30"/>
      <c r="C33" s="118" t="s">
        <v>21</v>
      </c>
      <c r="D33" s="48">
        <f t="shared" si="2"/>
        <v>0</v>
      </c>
      <c r="E33" s="49">
        <f t="shared" si="2"/>
        <v>0</v>
      </c>
      <c r="F33" s="50">
        <f t="shared" si="2"/>
        <v>0</v>
      </c>
      <c r="G33" s="51">
        <f t="shared" si="2"/>
        <v>0</v>
      </c>
      <c r="H33" s="121">
        <f t="shared" si="2"/>
        <v>0</v>
      </c>
      <c r="I33" s="30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</row>
    <row r="34" spans="1:21" ht="15" x14ac:dyDescent="0.25">
      <c r="A34" s="56"/>
      <c r="B34" s="30"/>
      <c r="C34" s="115" t="s">
        <v>28</v>
      </c>
      <c r="D34" s="52">
        <f>ROUND(SUM(D22:D27),-1)</f>
        <v>0</v>
      </c>
      <c r="E34" s="53">
        <f t="shared" ref="E34:G34" si="3">ROUND(SUM(E22:E27),-1)</f>
        <v>0</v>
      </c>
      <c r="F34" s="54">
        <f t="shared" si="3"/>
        <v>0</v>
      </c>
      <c r="G34" s="55">
        <f t="shared" si="3"/>
        <v>0</v>
      </c>
      <c r="H34" s="122">
        <f>ROUND(SUM(D22:G27),-1)</f>
        <v>0</v>
      </c>
      <c r="I34" s="30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</row>
    <row r="35" spans="1:21" x14ac:dyDescent="0.2">
      <c r="A35" s="56"/>
      <c r="B35" s="30"/>
      <c r="C35" s="30"/>
      <c r="D35" s="30"/>
      <c r="E35" s="30"/>
      <c r="F35" s="30"/>
      <c r="G35" s="30"/>
      <c r="H35" s="30"/>
      <c r="I35" s="30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</row>
    <row r="36" spans="1:21" ht="15" x14ac:dyDescent="0.25">
      <c r="A36" s="56"/>
      <c r="B36" s="30"/>
      <c r="C36" s="35" t="s">
        <v>29</v>
      </c>
      <c r="D36" s="30"/>
      <c r="E36" s="30"/>
      <c r="F36" s="30"/>
      <c r="G36" s="30"/>
      <c r="H36" s="30"/>
      <c r="I36" s="30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</row>
    <row r="37" spans="1:21" ht="15" x14ac:dyDescent="0.25">
      <c r="A37" s="56"/>
      <c r="B37" s="30"/>
      <c r="C37" s="115"/>
      <c r="D37" s="36" t="s">
        <v>24</v>
      </c>
      <c r="E37" s="37" t="s">
        <v>25</v>
      </c>
      <c r="F37" s="38" t="s">
        <v>26</v>
      </c>
      <c r="G37" s="39" t="s">
        <v>27</v>
      </c>
      <c r="H37" s="115" t="s">
        <v>28</v>
      </c>
      <c r="I37" s="30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</row>
    <row r="38" spans="1:21" x14ac:dyDescent="0.2">
      <c r="A38" s="56"/>
      <c r="B38" s="30"/>
      <c r="C38" s="128" t="s">
        <v>11</v>
      </c>
      <c r="D38" s="103">
        <f>$F9*VLOOKUP($D$6,'Nyckeltal och förutsättningar'!$E$30:$I$52,2,FALSE)</f>
        <v>0</v>
      </c>
      <c r="E38" s="104">
        <f>$F9*VLOOKUP($D$6,'Nyckeltal och förutsättningar'!$E$30:$I$52,3,FALSE)</f>
        <v>0</v>
      </c>
      <c r="F38" s="105">
        <f>$F9*VLOOKUP($D$6,'Nyckeltal och förutsättningar'!$E$30:$I$52,4,FALSE)</f>
        <v>0</v>
      </c>
      <c r="G38" s="106">
        <f>$F9*VLOOKUP($D$6,'Nyckeltal och förutsättningar'!$E$30:$I$52,5,FALSE)</f>
        <v>0</v>
      </c>
      <c r="H38" s="131">
        <f>ROUND(SUM(D38:G38),-1)</f>
        <v>0</v>
      </c>
      <c r="I38" s="30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spans="1:21" x14ac:dyDescent="0.2">
      <c r="A39" s="56"/>
      <c r="B39" s="30"/>
      <c r="C39" s="129" t="s">
        <v>13</v>
      </c>
      <c r="D39" s="107">
        <f>$F10*VLOOKUP($D$6,'Nyckeltal och förutsättningar'!$E$30:$I$52,2,FALSE)</f>
        <v>0</v>
      </c>
      <c r="E39" s="108">
        <f>$F10*VLOOKUP($D$6,'Nyckeltal och förutsättningar'!$E$30:$I$52,3,FALSE)</f>
        <v>0</v>
      </c>
      <c r="F39" s="109">
        <f>$F10*VLOOKUP($D$6,'Nyckeltal och förutsättningar'!$E$30:$I$52,4,FALSE)</f>
        <v>0</v>
      </c>
      <c r="G39" s="110">
        <f>$F10*VLOOKUP($D$6,'Nyckeltal och förutsättningar'!$E$30:$I$52,5,FALSE)</f>
        <v>0</v>
      </c>
      <c r="H39" s="132">
        <f t="shared" ref="H39:H43" si="4">ROUND(SUM(D39:G39),-1)</f>
        <v>0</v>
      </c>
      <c r="I39" s="30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  <row r="40" spans="1:21" x14ac:dyDescent="0.2">
      <c r="A40" s="56"/>
      <c r="B40" s="30"/>
      <c r="C40" s="130" t="s">
        <v>16</v>
      </c>
      <c r="D40" s="111">
        <f>$E13*VLOOKUP($C$40,'Nyckeltal och förutsättningar'!$E$30:$I$55,2,FALSE)</f>
        <v>0</v>
      </c>
      <c r="E40" s="112">
        <f>$E13*VLOOKUP($C$40,'Nyckeltal och förutsättningar'!$E$30:$I$55,3,FALSE)</f>
        <v>0</v>
      </c>
      <c r="F40" s="113">
        <f>$E13*VLOOKUP($C$40,'Nyckeltal och förutsättningar'!$E$30:$I$55,4,FALSE)</f>
        <v>0</v>
      </c>
      <c r="G40" s="114">
        <f>$E13*VLOOKUP($C$40,'Nyckeltal och förutsättningar'!$E$30:$I$55,5,FALSE)</f>
        <v>0</v>
      </c>
      <c r="H40" s="133">
        <f t="shared" si="4"/>
        <v>0</v>
      </c>
      <c r="I40" s="30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</row>
    <row r="41" spans="1:21" x14ac:dyDescent="0.2">
      <c r="A41" s="56"/>
      <c r="B41" s="30"/>
      <c r="C41" s="130" t="s">
        <v>18</v>
      </c>
      <c r="D41" s="111">
        <f>$E14*VLOOKUP($D$6,'Nyckeltal och förutsättningar'!$E$30:$I$52,2,FALSE)</f>
        <v>0</v>
      </c>
      <c r="E41" s="112">
        <f>$E14*VLOOKUP($D$6,'Nyckeltal och förutsättningar'!$E$30:$I$52,3,FALSE)</f>
        <v>0</v>
      </c>
      <c r="F41" s="113">
        <f>$E14*VLOOKUP($D$6,'Nyckeltal och förutsättningar'!$E$30:$I$52,4,FALSE)</f>
        <v>0</v>
      </c>
      <c r="G41" s="114">
        <f>$E14*VLOOKUP($D$6,'Nyckeltal och förutsättningar'!$E$30:$I$52,5,FALSE)</f>
        <v>0</v>
      </c>
      <c r="H41" s="133">
        <f t="shared" si="4"/>
        <v>0</v>
      </c>
      <c r="I41" s="30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</row>
    <row r="42" spans="1:21" x14ac:dyDescent="0.2">
      <c r="A42" s="56"/>
      <c r="B42" s="30"/>
      <c r="C42" s="130" t="s">
        <v>20</v>
      </c>
      <c r="D42" s="111">
        <f>$E15*VLOOKUP($D$6,'Nyckeltal och förutsättningar'!$E$30:$I$52,2,FALSE)</f>
        <v>0</v>
      </c>
      <c r="E42" s="112">
        <f>$E15*VLOOKUP($D$6,'Nyckeltal och förutsättningar'!$E$30:$I$52,3,FALSE)</f>
        <v>0</v>
      </c>
      <c r="F42" s="113">
        <f>$E15*VLOOKUP($D$6,'Nyckeltal och förutsättningar'!$E$30:$I$52,4,FALSE)</f>
        <v>0</v>
      </c>
      <c r="G42" s="114">
        <f>$E15*VLOOKUP($D$6,'Nyckeltal och förutsättningar'!$E$30:$I$52,5,FALSE)</f>
        <v>0</v>
      </c>
      <c r="H42" s="133">
        <f t="shared" si="4"/>
        <v>0</v>
      </c>
      <c r="I42" s="30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</row>
    <row r="43" spans="1:21" x14ac:dyDescent="0.2">
      <c r="A43" s="56"/>
      <c r="B43" s="30"/>
      <c r="C43" s="130" t="s">
        <v>21</v>
      </c>
      <c r="D43" s="111">
        <f>$E16*VLOOKUP($D$6,'Nyckeltal och förutsättningar'!$E$30:$I$52,2,FALSE)</f>
        <v>0</v>
      </c>
      <c r="E43" s="112">
        <f>$E16*VLOOKUP($D$6,'Nyckeltal och förutsättningar'!$E$30:$I$52,3,FALSE)</f>
        <v>0</v>
      </c>
      <c r="F43" s="113">
        <f>$E16*VLOOKUP($D$6,'Nyckeltal och förutsättningar'!$E$30:$I$52,4,FALSE)</f>
        <v>0</v>
      </c>
      <c r="G43" s="114">
        <f>$E16*VLOOKUP($D$6,'Nyckeltal och förutsättningar'!$E$30:$I$52,5,FALSE)</f>
        <v>0</v>
      </c>
      <c r="H43" s="133">
        <f t="shared" si="4"/>
        <v>0</v>
      </c>
      <c r="I43" s="30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</row>
    <row r="44" spans="1:21" ht="15" x14ac:dyDescent="0.25">
      <c r="A44" s="56"/>
      <c r="B44" s="30"/>
      <c r="C44" s="116" t="s">
        <v>11</v>
      </c>
      <c r="D44" s="40">
        <f>ROUND(D38,-1)</f>
        <v>0</v>
      </c>
      <c r="E44" s="41">
        <f t="shared" ref="E44:H44" si="5">ROUND(E38,-1)</f>
        <v>0</v>
      </c>
      <c r="F44" s="42">
        <f t="shared" si="5"/>
        <v>0</v>
      </c>
      <c r="G44" s="43">
        <f t="shared" si="5"/>
        <v>0</v>
      </c>
      <c r="H44" s="119">
        <f t="shared" si="5"/>
        <v>0</v>
      </c>
      <c r="I44" s="30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</row>
    <row r="45" spans="1:21" ht="15" x14ac:dyDescent="0.25">
      <c r="A45" s="56"/>
      <c r="B45" s="30"/>
      <c r="C45" s="117" t="s">
        <v>13</v>
      </c>
      <c r="D45" s="44">
        <f t="shared" ref="D45:H49" si="6">ROUND(D39,-1)</f>
        <v>0</v>
      </c>
      <c r="E45" s="45">
        <f t="shared" si="6"/>
        <v>0</v>
      </c>
      <c r="F45" s="46">
        <f t="shared" si="6"/>
        <v>0</v>
      </c>
      <c r="G45" s="47">
        <f t="shared" si="6"/>
        <v>0</v>
      </c>
      <c r="H45" s="120">
        <f t="shared" si="6"/>
        <v>0</v>
      </c>
      <c r="I45" s="30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</row>
    <row r="46" spans="1:21" ht="15" x14ac:dyDescent="0.25">
      <c r="A46" s="56"/>
      <c r="B46" s="30"/>
      <c r="C46" s="118" t="s">
        <v>16</v>
      </c>
      <c r="D46" s="48">
        <f t="shared" si="6"/>
        <v>0</v>
      </c>
      <c r="E46" s="49">
        <f t="shared" si="6"/>
        <v>0</v>
      </c>
      <c r="F46" s="50">
        <f t="shared" si="6"/>
        <v>0</v>
      </c>
      <c r="G46" s="51">
        <f t="shared" si="6"/>
        <v>0</v>
      </c>
      <c r="H46" s="121">
        <f t="shared" si="6"/>
        <v>0</v>
      </c>
      <c r="I46" s="30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</row>
    <row r="47" spans="1:21" ht="15" x14ac:dyDescent="0.25">
      <c r="A47" s="56"/>
      <c r="B47" s="30"/>
      <c r="C47" s="118" t="s">
        <v>18</v>
      </c>
      <c r="D47" s="48">
        <f t="shared" si="6"/>
        <v>0</v>
      </c>
      <c r="E47" s="49">
        <f t="shared" si="6"/>
        <v>0</v>
      </c>
      <c r="F47" s="50">
        <f t="shared" si="6"/>
        <v>0</v>
      </c>
      <c r="G47" s="51">
        <f t="shared" si="6"/>
        <v>0</v>
      </c>
      <c r="H47" s="121">
        <f t="shared" si="6"/>
        <v>0</v>
      </c>
      <c r="I47" s="30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</row>
    <row r="48" spans="1:21" ht="15" x14ac:dyDescent="0.25">
      <c r="A48" s="56"/>
      <c r="B48" s="30"/>
      <c r="C48" s="118" t="s">
        <v>20</v>
      </c>
      <c r="D48" s="48">
        <f t="shared" si="6"/>
        <v>0</v>
      </c>
      <c r="E48" s="49">
        <f t="shared" si="6"/>
        <v>0</v>
      </c>
      <c r="F48" s="50">
        <f t="shared" si="6"/>
        <v>0</v>
      </c>
      <c r="G48" s="51">
        <f t="shared" si="6"/>
        <v>0</v>
      </c>
      <c r="H48" s="121">
        <f t="shared" si="6"/>
        <v>0</v>
      </c>
      <c r="I48" s="30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</row>
    <row r="49" spans="1:21" ht="15" x14ac:dyDescent="0.25">
      <c r="A49" s="56"/>
      <c r="B49" s="30"/>
      <c r="C49" s="118" t="s">
        <v>21</v>
      </c>
      <c r="D49" s="48">
        <f t="shared" si="6"/>
        <v>0</v>
      </c>
      <c r="E49" s="49">
        <f t="shared" si="6"/>
        <v>0</v>
      </c>
      <c r="F49" s="50">
        <f t="shared" si="6"/>
        <v>0</v>
      </c>
      <c r="G49" s="51">
        <f t="shared" si="6"/>
        <v>0</v>
      </c>
      <c r="H49" s="121">
        <f t="shared" si="6"/>
        <v>0</v>
      </c>
      <c r="I49" s="30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</row>
    <row r="50" spans="1:21" ht="15" x14ac:dyDescent="0.25">
      <c r="A50" s="56"/>
      <c r="B50" s="30"/>
      <c r="C50" s="115" t="s">
        <v>28</v>
      </c>
      <c r="D50" s="52">
        <f>ROUND(SUM(D38:D43),-1)</f>
        <v>0</v>
      </c>
      <c r="E50" s="53">
        <f t="shared" ref="E50:G50" si="7">ROUND(SUM(E38:E43),-1)</f>
        <v>0</v>
      </c>
      <c r="F50" s="54">
        <f t="shared" si="7"/>
        <v>0</v>
      </c>
      <c r="G50" s="55">
        <f t="shared" si="7"/>
        <v>0</v>
      </c>
      <c r="H50" s="122">
        <f>ROUND(SUM(D38:G43),-1)</f>
        <v>0</v>
      </c>
      <c r="I50" s="30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</row>
    <row r="51" spans="1:21" x14ac:dyDescent="0.2">
      <c r="A51" s="56"/>
      <c r="B51" s="30"/>
      <c r="C51" s="30"/>
      <c r="D51" s="30"/>
      <c r="E51" s="30"/>
      <c r="F51" s="30"/>
      <c r="G51" s="30"/>
      <c r="H51" s="30"/>
      <c r="I51" s="30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</row>
    <row r="52" spans="1:21" x14ac:dyDescent="0.2">
      <c r="A52" s="56"/>
      <c r="B52" s="30"/>
      <c r="C52" s="30" t="str">
        <f>"Totalt antal delresor per vardag: "&amp;H34</f>
        <v>Totalt antal delresor per vardag: 0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56"/>
    </row>
    <row r="53" spans="1:21" x14ac:dyDescent="0.2">
      <c r="A53" s="56"/>
      <c r="B53" s="30"/>
      <c r="C53" s="30"/>
      <c r="D53" s="30"/>
      <c r="E53" s="30"/>
      <c r="F53" s="30"/>
      <c r="G53" s="30"/>
      <c r="H53" s="30"/>
      <c r="I53" s="30"/>
      <c r="J53" s="10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56"/>
    </row>
    <row r="54" spans="1:21" x14ac:dyDescent="0.2">
      <c r="A54" s="56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56"/>
    </row>
    <row r="55" spans="1:21" x14ac:dyDescent="0.2">
      <c r="A55" s="56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56"/>
    </row>
    <row r="56" spans="1:21" x14ac:dyDescent="0.2">
      <c r="A56" s="56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56"/>
    </row>
    <row r="57" spans="1:21" x14ac:dyDescent="0.2">
      <c r="A57" s="56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56"/>
    </row>
    <row r="58" spans="1:21" x14ac:dyDescent="0.2">
      <c r="A58" s="56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56"/>
    </row>
    <row r="59" spans="1:21" x14ac:dyDescent="0.2">
      <c r="A59" s="56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56"/>
    </row>
    <row r="60" spans="1:21" x14ac:dyDescent="0.2">
      <c r="A60" s="56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56"/>
    </row>
    <row r="61" spans="1:21" x14ac:dyDescent="0.2">
      <c r="A61" s="56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56"/>
    </row>
    <row r="62" spans="1:21" x14ac:dyDescent="0.2">
      <c r="A62" s="56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56"/>
    </row>
    <row r="63" spans="1:21" x14ac:dyDescent="0.2">
      <c r="A63" s="56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56"/>
    </row>
    <row r="64" spans="1:21" x14ac:dyDescent="0.2">
      <c r="A64" s="56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56"/>
    </row>
    <row r="65" spans="1:21" x14ac:dyDescent="0.2">
      <c r="A65" s="56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56"/>
    </row>
    <row r="66" spans="1:21" x14ac:dyDescent="0.2">
      <c r="A66" s="56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56"/>
    </row>
    <row r="67" spans="1:21" x14ac:dyDescent="0.2">
      <c r="A67" s="56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56"/>
    </row>
    <row r="68" spans="1:21" x14ac:dyDescent="0.2">
      <c r="A68" s="56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56"/>
    </row>
    <row r="69" spans="1:21" x14ac:dyDescent="0.2">
      <c r="A69" s="56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56"/>
    </row>
    <row r="70" spans="1:21" x14ac:dyDescent="0.2">
      <c r="A70" s="56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56"/>
    </row>
    <row r="71" spans="1:21" x14ac:dyDescent="0.2">
      <c r="A71" s="56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56"/>
    </row>
    <row r="72" spans="1:21" x14ac:dyDescent="0.2">
      <c r="A72" s="56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56"/>
    </row>
    <row r="73" spans="1:21" x14ac:dyDescent="0.2">
      <c r="A73" s="56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56"/>
    </row>
    <row r="74" spans="1:21" x14ac:dyDescent="0.2">
      <c r="A74" s="56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56"/>
    </row>
    <row r="75" spans="1:21" x14ac:dyDescent="0.2">
      <c r="A75" s="56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56"/>
    </row>
    <row r="76" spans="1:21" x14ac:dyDescent="0.2">
      <c r="A76" s="56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56"/>
    </row>
    <row r="77" spans="1:21" x14ac:dyDescent="0.2">
      <c r="A77" s="56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56"/>
    </row>
    <row r="78" spans="1:21" x14ac:dyDescent="0.2">
      <c r="A78" s="56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56"/>
    </row>
    <row r="79" spans="1:21" x14ac:dyDescent="0.2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</row>
  </sheetData>
  <sheetProtection algorithmName="SHA-512" hashValue="R0exEe4s0AG86EiAvG00SEKJC/qzcElJ1ZN81qR5d4XuyvC6z3kW+3UOrIenuiLsm8nz3cfUlcqj1tGId1jj/w==" saltValue="/3LBE0ZwPKNSplg3b0SNlQ==" spinCount="100000" sheet="1" objects="1" scenarios="1"/>
  <protectedRanges>
    <protectedRange sqref="D9:E10 D13:D16 D6" name="Område1"/>
  </protectedRanges>
  <mergeCells count="1">
    <mergeCell ref="I14:T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210BC-C175-4D6A-A79D-747CA5027087}">
  <dimension ref="A1:L55"/>
  <sheetViews>
    <sheetView zoomScale="85" zoomScaleNormal="85" workbookViewId="0">
      <selection activeCell="C39" sqref="C39"/>
    </sheetView>
  </sheetViews>
  <sheetFormatPr defaultRowHeight="14.25" x14ac:dyDescent="0.2"/>
  <cols>
    <col min="1" max="1" width="59.625" customWidth="1"/>
    <col min="2" max="2" width="24.375" bestFit="1" customWidth="1"/>
    <col min="3" max="3" width="12.25" bestFit="1" customWidth="1"/>
    <col min="5" max="5" width="20.5" customWidth="1"/>
    <col min="6" max="9" width="7.125" customWidth="1"/>
    <col min="10" max="10" width="10.875" bestFit="1" customWidth="1"/>
    <col min="11" max="11" width="10.125" customWidth="1"/>
    <col min="12" max="12" width="19.125" hidden="1" customWidth="1"/>
    <col min="15" max="15" width="11.875" bestFit="1" customWidth="1"/>
  </cols>
  <sheetData>
    <row r="1" spans="1:12" ht="20.25" x14ac:dyDescent="0.3">
      <c r="A1" s="29" t="s">
        <v>31</v>
      </c>
      <c r="E1" s="29" t="s">
        <v>32</v>
      </c>
    </row>
    <row r="2" spans="1:12" ht="15" x14ac:dyDescent="0.25">
      <c r="E2" s="1">
        <v>2014</v>
      </c>
      <c r="F2" s="2" t="s">
        <v>24</v>
      </c>
      <c r="G2" s="3" t="s">
        <v>25</v>
      </c>
      <c r="H2" s="4" t="s">
        <v>26</v>
      </c>
      <c r="I2" s="5" t="s">
        <v>27</v>
      </c>
      <c r="J2" s="83" t="s">
        <v>33</v>
      </c>
      <c r="L2" s="85" t="s">
        <v>34</v>
      </c>
    </row>
    <row r="3" spans="1:12" ht="18" x14ac:dyDescent="0.25">
      <c r="A3" s="86" t="s">
        <v>35</v>
      </c>
      <c r="E3" s="77" t="s">
        <v>36</v>
      </c>
      <c r="F3" s="6">
        <v>0.10000000000000002</v>
      </c>
      <c r="G3" s="7">
        <v>8.1000000000000016E-2</v>
      </c>
      <c r="H3" s="8">
        <v>7.9000000000000015E-2</v>
      </c>
      <c r="I3" s="9">
        <v>0.7400000000000001</v>
      </c>
      <c r="J3" s="94" t="s">
        <v>37</v>
      </c>
      <c r="L3" t="s">
        <v>4</v>
      </c>
    </row>
    <row r="4" spans="1:12" ht="15" x14ac:dyDescent="0.25">
      <c r="A4" s="56"/>
      <c r="B4" s="59" t="s">
        <v>84</v>
      </c>
      <c r="C4" s="56"/>
      <c r="E4" s="78" t="s">
        <v>38</v>
      </c>
      <c r="F4" s="10">
        <v>7.8E-2</v>
      </c>
      <c r="G4" s="11">
        <v>9.4E-2</v>
      </c>
      <c r="H4" s="12">
        <v>0.189</v>
      </c>
      <c r="I4" s="13">
        <v>0.63900000000000001</v>
      </c>
      <c r="J4" s="95" t="s">
        <v>37</v>
      </c>
      <c r="L4" t="s">
        <v>36</v>
      </c>
    </row>
    <row r="5" spans="1:12" ht="15" x14ac:dyDescent="0.25">
      <c r="A5" s="87" t="s">
        <v>39</v>
      </c>
      <c r="B5" s="88">
        <v>2.6</v>
      </c>
      <c r="C5" s="88" t="s">
        <v>79</v>
      </c>
      <c r="E5" s="78" t="s">
        <v>40</v>
      </c>
      <c r="F5" s="10">
        <v>0.15</v>
      </c>
      <c r="G5" s="11">
        <v>1.4999999999999999E-2</v>
      </c>
      <c r="H5" s="12">
        <v>0.35599999999999998</v>
      </c>
      <c r="I5" s="13">
        <v>0.47899999999999998</v>
      </c>
      <c r="J5" s="81" t="s">
        <v>41</v>
      </c>
      <c r="L5" t="s">
        <v>38</v>
      </c>
    </row>
    <row r="6" spans="1:12" ht="15" x14ac:dyDescent="0.25">
      <c r="A6" s="87" t="s">
        <v>16</v>
      </c>
      <c r="B6" s="91">
        <f>(2*0.55+6*0.45)*7/10+2*3/10+1.8*2/10</f>
        <v>3.62</v>
      </c>
      <c r="C6" s="88" t="s">
        <v>80</v>
      </c>
      <c r="E6" s="78" t="s">
        <v>42</v>
      </c>
      <c r="F6" s="10">
        <v>0.23400000000000001</v>
      </c>
      <c r="G6" s="11">
        <v>7.9000000000000001E-2</v>
      </c>
      <c r="H6" s="12">
        <v>0.32700000000000001</v>
      </c>
      <c r="I6" s="13">
        <v>0.36</v>
      </c>
      <c r="J6" s="82" t="s">
        <v>43</v>
      </c>
      <c r="L6" t="s">
        <v>40</v>
      </c>
    </row>
    <row r="7" spans="1:12" ht="15" x14ac:dyDescent="0.25">
      <c r="A7" s="87" t="s">
        <v>18</v>
      </c>
      <c r="B7" s="88">
        <v>6.4</v>
      </c>
      <c r="C7" s="88" t="s">
        <v>81</v>
      </c>
      <c r="E7" s="78" t="s">
        <v>44</v>
      </c>
      <c r="F7" s="10">
        <v>0.22222222222222224</v>
      </c>
      <c r="G7" s="11">
        <v>8.6086086086086075E-2</v>
      </c>
      <c r="H7" s="12">
        <v>0.44244244244244246</v>
      </c>
      <c r="I7" s="13">
        <v>0.24924924924924924</v>
      </c>
      <c r="J7" s="98" t="s">
        <v>45</v>
      </c>
      <c r="L7" t="s">
        <v>42</v>
      </c>
    </row>
    <row r="8" spans="1:12" ht="15" x14ac:dyDescent="0.25">
      <c r="A8" s="87" t="s">
        <v>20</v>
      </c>
      <c r="B8" s="88">
        <v>2.2000000000000002</v>
      </c>
      <c r="C8" s="88" t="s">
        <v>82</v>
      </c>
      <c r="E8" s="78" t="s">
        <v>46</v>
      </c>
      <c r="F8" s="10">
        <v>0.08</v>
      </c>
      <c r="G8" s="11">
        <v>2.3E-2</v>
      </c>
      <c r="H8" s="12">
        <v>0.26900000000000002</v>
      </c>
      <c r="I8" s="13">
        <v>0.628</v>
      </c>
      <c r="J8" s="95" t="s">
        <v>37</v>
      </c>
      <c r="L8" t="s">
        <v>44</v>
      </c>
    </row>
    <row r="9" spans="1:12" ht="15" x14ac:dyDescent="0.25">
      <c r="A9" s="87" t="s">
        <v>21</v>
      </c>
      <c r="B9" s="88">
        <v>2.2000000000000002</v>
      </c>
      <c r="C9" s="88" t="s">
        <v>83</v>
      </c>
      <c r="E9" s="78" t="s">
        <v>47</v>
      </c>
      <c r="F9" s="10">
        <v>4.4999999999999998E-2</v>
      </c>
      <c r="G9" s="14">
        <v>0</v>
      </c>
      <c r="H9" s="12">
        <v>0.33100000000000002</v>
      </c>
      <c r="I9" s="13">
        <v>0.624</v>
      </c>
      <c r="J9" s="82" t="s">
        <v>43</v>
      </c>
      <c r="L9" t="s">
        <v>46</v>
      </c>
    </row>
    <row r="10" spans="1:12" ht="15" x14ac:dyDescent="0.25">
      <c r="E10" s="78" t="s">
        <v>48</v>
      </c>
      <c r="F10" s="10">
        <v>0.10000000000000002</v>
      </c>
      <c r="G10" s="11">
        <v>0.18200000000000002</v>
      </c>
      <c r="H10" s="12">
        <v>0.19000000000000003</v>
      </c>
      <c r="I10" s="13">
        <v>0.52800000000000014</v>
      </c>
      <c r="J10" s="95" t="s">
        <v>37</v>
      </c>
      <c r="L10" t="s">
        <v>47</v>
      </c>
    </row>
    <row r="11" spans="1:12" ht="15" x14ac:dyDescent="0.25">
      <c r="E11" s="78" t="s">
        <v>49</v>
      </c>
      <c r="F11" s="10">
        <v>9.4000000000000014E-2</v>
      </c>
      <c r="G11" s="11">
        <v>6.0000000000000005E-2</v>
      </c>
      <c r="H11" s="12">
        <v>0.22800000000000004</v>
      </c>
      <c r="I11" s="13">
        <v>0.6180000000000001</v>
      </c>
      <c r="J11" s="95" t="s">
        <v>37</v>
      </c>
      <c r="L11" t="s">
        <v>48</v>
      </c>
    </row>
    <row r="12" spans="1:12" ht="18" x14ac:dyDescent="0.25">
      <c r="A12" s="86" t="s">
        <v>50</v>
      </c>
      <c r="E12" s="78" t="s">
        <v>51</v>
      </c>
      <c r="F12" s="10">
        <v>8.2000000000000003E-2</v>
      </c>
      <c r="G12" s="11">
        <v>4.4999999999999998E-2</v>
      </c>
      <c r="H12" s="12">
        <v>0.36799999999999999</v>
      </c>
      <c r="I12" s="13">
        <v>0.505</v>
      </c>
      <c r="J12" s="95" t="s">
        <v>37</v>
      </c>
      <c r="L12" t="s">
        <v>49</v>
      </c>
    </row>
    <row r="13" spans="1:12" ht="17.25" customHeight="1" x14ac:dyDescent="0.25">
      <c r="E13" s="78" t="s">
        <v>52</v>
      </c>
      <c r="F13" s="10">
        <v>0.113</v>
      </c>
      <c r="G13" s="11">
        <v>3.0000000000000001E-3</v>
      </c>
      <c r="H13" s="12">
        <v>0.13300000000000001</v>
      </c>
      <c r="I13" s="13">
        <v>0.751</v>
      </c>
      <c r="J13" s="82" t="s">
        <v>43</v>
      </c>
      <c r="L13" t="s">
        <v>51</v>
      </c>
    </row>
    <row r="14" spans="1:12" ht="15" x14ac:dyDescent="0.25">
      <c r="A14" s="15" t="s">
        <v>7</v>
      </c>
      <c r="E14" s="78" t="s">
        <v>53</v>
      </c>
      <c r="F14" s="10">
        <v>0.24024024024024027</v>
      </c>
      <c r="G14" s="11">
        <v>7.1071071071071079E-2</v>
      </c>
      <c r="H14" s="12">
        <v>0.42942942942942947</v>
      </c>
      <c r="I14" s="13">
        <v>0.2592592592592593</v>
      </c>
      <c r="J14" s="84" t="s">
        <v>54</v>
      </c>
      <c r="L14" t="s">
        <v>52</v>
      </c>
    </row>
    <row r="15" spans="1:12" ht="15" x14ac:dyDescent="0.25">
      <c r="A15" s="59" t="s">
        <v>55</v>
      </c>
      <c r="B15" s="59" t="s">
        <v>56</v>
      </c>
      <c r="C15" s="89" t="s">
        <v>57</v>
      </c>
      <c r="E15" s="78" t="s">
        <v>58</v>
      </c>
      <c r="F15" s="10">
        <v>0.125</v>
      </c>
      <c r="G15" s="11">
        <v>7.0000000000000007E-2</v>
      </c>
      <c r="H15" s="12">
        <v>0.28100000000000003</v>
      </c>
      <c r="I15" s="13">
        <v>0.52400000000000002</v>
      </c>
      <c r="J15" s="84" t="s">
        <v>54</v>
      </c>
      <c r="L15" t="s">
        <v>53</v>
      </c>
    </row>
    <row r="16" spans="1:12" ht="15" x14ac:dyDescent="0.25">
      <c r="A16" s="88" t="s">
        <v>59</v>
      </c>
      <c r="B16" s="91">
        <v>142.6</v>
      </c>
      <c r="C16" s="91">
        <f>B16*1.25</f>
        <v>178.25</v>
      </c>
      <c r="E16" s="78" t="s">
        <v>60</v>
      </c>
      <c r="F16" s="10">
        <v>0.14199999999999999</v>
      </c>
      <c r="G16" s="11">
        <v>8.0000000000000002E-3</v>
      </c>
      <c r="H16" s="12">
        <v>0.23699999999999999</v>
      </c>
      <c r="I16" s="13">
        <v>0.61299999999999999</v>
      </c>
      <c r="J16" s="82" t="s">
        <v>43</v>
      </c>
      <c r="L16" t="s">
        <v>58</v>
      </c>
    </row>
    <row r="17" spans="1:12" ht="15" x14ac:dyDescent="0.25">
      <c r="A17" s="88" t="s">
        <v>61</v>
      </c>
      <c r="B17" s="91">
        <v>61</v>
      </c>
      <c r="C17" s="91">
        <f>B17*1.25</f>
        <v>76.25</v>
      </c>
      <c r="E17" s="78" t="s">
        <v>62</v>
      </c>
      <c r="F17" s="10">
        <v>0.19400000000000001</v>
      </c>
      <c r="G17" s="11">
        <v>0.129</v>
      </c>
      <c r="H17" s="12">
        <v>0.26500000000000001</v>
      </c>
      <c r="I17" s="13">
        <v>0.41199999999999998</v>
      </c>
      <c r="J17" s="95" t="s">
        <v>37</v>
      </c>
      <c r="L17" t="s">
        <v>60</v>
      </c>
    </row>
    <row r="18" spans="1:12" ht="15" x14ac:dyDescent="0.25">
      <c r="C18" s="16"/>
      <c r="E18" s="78" t="s">
        <v>63</v>
      </c>
      <c r="F18" s="10">
        <v>0.13</v>
      </c>
      <c r="G18" s="11">
        <v>0.13700000000000001</v>
      </c>
      <c r="H18" s="12">
        <v>0.13600000000000001</v>
      </c>
      <c r="I18" s="13">
        <v>0.59699999999999998</v>
      </c>
      <c r="J18" s="81" t="s">
        <v>41</v>
      </c>
      <c r="L18" t="s">
        <v>62</v>
      </c>
    </row>
    <row r="19" spans="1:12" ht="15" x14ac:dyDescent="0.25">
      <c r="A19" s="59" t="s">
        <v>64</v>
      </c>
      <c r="B19" s="59"/>
      <c r="E19" s="78" t="s">
        <v>65</v>
      </c>
      <c r="F19" s="10">
        <v>5.2999999999999999E-2</v>
      </c>
      <c r="G19" s="11">
        <v>7.0000000000000007E-2</v>
      </c>
      <c r="H19" s="12">
        <v>0.109</v>
      </c>
      <c r="I19" s="13">
        <v>0.76800000000000002</v>
      </c>
      <c r="J19" s="84" t="s">
        <v>54</v>
      </c>
      <c r="L19" t="s">
        <v>63</v>
      </c>
    </row>
    <row r="20" spans="1:12" ht="15" x14ac:dyDescent="0.25">
      <c r="A20" s="88" t="s">
        <v>66</v>
      </c>
      <c r="B20" s="91">
        <v>3.44</v>
      </c>
      <c r="E20" s="78" t="s">
        <v>67</v>
      </c>
      <c r="F20" s="10">
        <v>4.7E-2</v>
      </c>
      <c r="G20" s="11">
        <v>5.1999999999999998E-2</v>
      </c>
      <c r="H20" s="12">
        <v>0.189</v>
      </c>
      <c r="I20" s="13">
        <v>0.71199999999999997</v>
      </c>
      <c r="J20" s="82" t="s">
        <v>43</v>
      </c>
      <c r="L20" t="s">
        <v>65</v>
      </c>
    </row>
    <row r="21" spans="1:12" ht="15" x14ac:dyDescent="0.25">
      <c r="A21" s="88" t="s">
        <v>68</v>
      </c>
      <c r="B21" s="91">
        <v>1.85</v>
      </c>
      <c r="E21" s="78" t="s">
        <v>69</v>
      </c>
      <c r="F21" s="10">
        <v>9.4000000000000014E-2</v>
      </c>
      <c r="G21" s="11">
        <v>0.12100000000000001</v>
      </c>
      <c r="H21" s="12">
        <v>0.28400000000000003</v>
      </c>
      <c r="I21" s="13">
        <v>0.50100000000000011</v>
      </c>
      <c r="J21" s="95" t="s">
        <v>37</v>
      </c>
      <c r="L21" t="s">
        <v>67</v>
      </c>
    </row>
    <row r="22" spans="1:12" ht="15" x14ac:dyDescent="0.25">
      <c r="B22" s="90"/>
      <c r="E22" s="78" t="s">
        <v>70</v>
      </c>
      <c r="F22" s="10">
        <v>0.11700000000000001</v>
      </c>
      <c r="G22" s="11">
        <v>5.6000000000000001E-2</v>
      </c>
      <c r="H22" s="12">
        <v>0.23100000000000001</v>
      </c>
      <c r="I22" s="13">
        <v>0.59599999999999997</v>
      </c>
      <c r="J22" s="95" t="s">
        <v>37</v>
      </c>
      <c r="L22" t="s">
        <v>69</v>
      </c>
    </row>
    <row r="23" spans="1:12" ht="15" x14ac:dyDescent="0.25">
      <c r="A23" s="1" t="s">
        <v>71</v>
      </c>
      <c r="E23" s="79" t="s">
        <v>72</v>
      </c>
      <c r="F23" s="17">
        <v>0.10700000000000001</v>
      </c>
      <c r="G23" s="18">
        <v>0.11800000000000001</v>
      </c>
      <c r="H23" s="19">
        <v>0.28500000000000003</v>
      </c>
      <c r="I23" s="20">
        <v>0.49000000000000005</v>
      </c>
      <c r="J23" s="96" t="s">
        <v>37</v>
      </c>
      <c r="L23" t="s">
        <v>70</v>
      </c>
    </row>
    <row r="24" spans="1:12" ht="15" x14ac:dyDescent="0.25">
      <c r="A24" s="92"/>
      <c r="B24" s="59" t="s">
        <v>73</v>
      </c>
      <c r="E24" s="80" t="s">
        <v>4</v>
      </c>
      <c r="F24" s="21">
        <v>0.20300000000000001</v>
      </c>
      <c r="G24" s="22">
        <v>7.5999999999999998E-2</v>
      </c>
      <c r="H24" s="23">
        <v>0.27200000000000002</v>
      </c>
      <c r="I24" s="24">
        <v>0.44900000000000001</v>
      </c>
      <c r="J24" s="97" t="s">
        <v>45</v>
      </c>
      <c r="L24" t="s">
        <v>72</v>
      </c>
    </row>
    <row r="25" spans="1:12" x14ac:dyDescent="0.2">
      <c r="A25" s="87" t="s">
        <v>74</v>
      </c>
      <c r="B25" s="88">
        <v>13.36</v>
      </c>
      <c r="C25" s="99"/>
    </row>
    <row r="26" spans="1:12" x14ac:dyDescent="0.2">
      <c r="A26" s="87" t="s">
        <v>75</v>
      </c>
      <c r="B26" s="88">
        <v>13.9</v>
      </c>
      <c r="F26" s="25" t="s">
        <v>24</v>
      </c>
      <c r="G26" s="26" t="s">
        <v>25</v>
      </c>
      <c r="H26" s="27" t="s">
        <v>26</v>
      </c>
      <c r="I26" s="28" t="s">
        <v>27</v>
      </c>
    </row>
    <row r="27" spans="1:12" ht="15" x14ac:dyDescent="0.25">
      <c r="A27" s="87" t="s">
        <v>85</v>
      </c>
      <c r="B27" s="88">
        <v>3.3</v>
      </c>
      <c r="E27" s="80" t="s">
        <v>16</v>
      </c>
      <c r="F27" s="21">
        <v>0.45</v>
      </c>
      <c r="G27" s="22">
        <v>0.15</v>
      </c>
      <c r="H27" s="23">
        <v>0.15</v>
      </c>
      <c r="I27" s="24">
        <v>0.25</v>
      </c>
    </row>
    <row r="28" spans="1:12" x14ac:dyDescent="0.2">
      <c r="A28" s="87" t="s">
        <v>86</v>
      </c>
      <c r="B28" s="88">
        <v>20</v>
      </c>
    </row>
    <row r="30" spans="1:12" ht="15" x14ac:dyDescent="0.25">
      <c r="E30" s="1" t="s">
        <v>29</v>
      </c>
      <c r="F30" s="2" t="s">
        <v>24</v>
      </c>
      <c r="G30" s="3" t="s">
        <v>25</v>
      </c>
      <c r="H30" s="4" t="s">
        <v>26</v>
      </c>
      <c r="I30" s="5" t="s">
        <v>27</v>
      </c>
      <c r="J30" s="83" t="s">
        <v>33</v>
      </c>
    </row>
    <row r="31" spans="1:12" ht="15" x14ac:dyDescent="0.25">
      <c r="E31" s="77" t="s">
        <v>36</v>
      </c>
      <c r="F31" s="6">
        <v>0.125</v>
      </c>
      <c r="G31" s="7">
        <v>0.153</v>
      </c>
      <c r="H31" s="8">
        <v>0.152</v>
      </c>
      <c r="I31" s="9">
        <v>0.56999999999999995</v>
      </c>
      <c r="J31" s="94" t="s">
        <v>37</v>
      </c>
    </row>
    <row r="32" spans="1:12" ht="15" x14ac:dyDescent="0.25">
      <c r="E32" s="78" t="s">
        <v>38</v>
      </c>
      <c r="F32" s="10">
        <v>0.106</v>
      </c>
      <c r="G32" s="11">
        <v>0.152</v>
      </c>
      <c r="H32" s="12">
        <v>0.27700000000000002</v>
      </c>
      <c r="I32" s="13">
        <v>0.46500000000000002</v>
      </c>
      <c r="J32" s="95" t="s">
        <v>37</v>
      </c>
    </row>
    <row r="33" spans="5:10" ht="15" x14ac:dyDescent="0.25">
      <c r="E33" s="78" t="s">
        <v>40</v>
      </c>
      <c r="F33" s="10">
        <v>0.14985014985014986</v>
      </c>
      <c r="G33" s="11">
        <v>7.8921078921078927E-2</v>
      </c>
      <c r="H33" s="12">
        <v>0.41358641358641363</v>
      </c>
      <c r="I33" s="13">
        <v>0.35764235764235769</v>
      </c>
      <c r="J33" s="81" t="s">
        <v>41</v>
      </c>
    </row>
    <row r="34" spans="5:10" ht="15" x14ac:dyDescent="0.25">
      <c r="E34" s="78" t="s">
        <v>42</v>
      </c>
      <c r="F34" s="10">
        <v>0.251</v>
      </c>
      <c r="G34" s="11">
        <v>0.129</v>
      </c>
      <c r="H34" s="12">
        <v>0.39400000000000002</v>
      </c>
      <c r="I34" s="13">
        <v>0.22600000000000001</v>
      </c>
      <c r="J34" s="82" t="s">
        <v>43</v>
      </c>
    </row>
    <row r="35" spans="5:10" ht="15" x14ac:dyDescent="0.25">
      <c r="E35" s="78" t="s">
        <v>44</v>
      </c>
      <c r="F35" s="10">
        <v>0.23899999999999999</v>
      </c>
      <c r="G35" s="11">
        <v>0.128</v>
      </c>
      <c r="H35" s="12">
        <v>0.52800000000000002</v>
      </c>
      <c r="I35" s="13">
        <v>0.105</v>
      </c>
      <c r="J35" s="98" t="s">
        <v>45</v>
      </c>
    </row>
    <row r="36" spans="5:10" ht="15" x14ac:dyDescent="0.25">
      <c r="E36" s="78" t="s">
        <v>46</v>
      </c>
      <c r="F36" s="10">
        <v>9.7000000000000003E-2</v>
      </c>
      <c r="G36" s="11">
        <v>6.0999999999999999E-2</v>
      </c>
      <c r="H36" s="12">
        <v>0.33900000000000002</v>
      </c>
      <c r="I36" s="13">
        <v>0.503</v>
      </c>
      <c r="J36" s="95" t="s">
        <v>37</v>
      </c>
    </row>
    <row r="37" spans="5:10" ht="15" x14ac:dyDescent="0.25">
      <c r="E37" s="78" t="s">
        <v>47</v>
      </c>
      <c r="F37" s="10">
        <v>4.9000000000000002E-2</v>
      </c>
      <c r="G37" s="14">
        <v>6.6000000000000003E-2</v>
      </c>
      <c r="H37" s="12">
        <v>0.42099999999999999</v>
      </c>
      <c r="I37" s="13">
        <v>0.46400000000000002</v>
      </c>
      <c r="J37" s="82" t="s">
        <v>43</v>
      </c>
    </row>
    <row r="38" spans="5:10" ht="15" x14ac:dyDescent="0.25">
      <c r="E38" s="78" t="s">
        <v>48</v>
      </c>
      <c r="F38" s="10">
        <v>0.121</v>
      </c>
      <c r="G38" s="11">
        <v>0.24199999999999999</v>
      </c>
      <c r="H38" s="12">
        <v>0.246</v>
      </c>
      <c r="I38" s="13">
        <v>0.39100000000000001</v>
      </c>
      <c r="J38" s="95" t="s">
        <v>37</v>
      </c>
    </row>
    <row r="39" spans="5:10" ht="15" x14ac:dyDescent="0.25">
      <c r="E39" s="78" t="s">
        <v>49</v>
      </c>
      <c r="F39" s="10">
        <v>0.128</v>
      </c>
      <c r="G39" s="11">
        <v>0.111</v>
      </c>
      <c r="H39" s="12">
        <v>0.30199999999999999</v>
      </c>
      <c r="I39" s="13">
        <v>0.45900000000000002</v>
      </c>
      <c r="J39" s="95" t="s">
        <v>37</v>
      </c>
    </row>
    <row r="40" spans="5:10" ht="15" x14ac:dyDescent="0.25">
      <c r="E40" s="78" t="s">
        <v>51</v>
      </c>
      <c r="F40" s="10">
        <v>9.790209790209789E-2</v>
      </c>
      <c r="G40" s="11">
        <v>0.12887112887112886</v>
      </c>
      <c r="H40" s="12">
        <v>0.4155844155844155</v>
      </c>
      <c r="I40" s="13">
        <v>0.35764235764235758</v>
      </c>
      <c r="J40" s="95" t="s">
        <v>37</v>
      </c>
    </row>
    <row r="41" spans="5:10" ht="15" x14ac:dyDescent="0.25">
      <c r="E41" s="78" t="s">
        <v>52</v>
      </c>
      <c r="F41" s="10">
        <v>0.127</v>
      </c>
      <c r="G41" s="11">
        <v>4.5999999999999999E-2</v>
      </c>
      <c r="H41" s="12">
        <v>0.221</v>
      </c>
      <c r="I41" s="13">
        <v>0.60599999999999998</v>
      </c>
      <c r="J41" s="82" t="s">
        <v>43</v>
      </c>
    </row>
    <row r="42" spans="5:10" ht="15" x14ac:dyDescent="0.25">
      <c r="E42" s="78" t="s">
        <v>53</v>
      </c>
      <c r="F42" s="10">
        <v>0.252</v>
      </c>
      <c r="G42" s="11">
        <v>0.1</v>
      </c>
      <c r="H42" s="12">
        <v>0.50800000000000001</v>
      </c>
      <c r="I42" s="13">
        <v>0.14000000000000001</v>
      </c>
      <c r="J42" s="84" t="s">
        <v>54</v>
      </c>
    </row>
    <row r="43" spans="5:10" ht="15" x14ac:dyDescent="0.25">
      <c r="E43" s="78" t="s">
        <v>58</v>
      </c>
      <c r="F43" s="10">
        <v>0.15715715715715717</v>
      </c>
      <c r="G43" s="11">
        <v>0.12112112112112111</v>
      </c>
      <c r="H43" s="12">
        <v>0.36436436436436437</v>
      </c>
      <c r="I43" s="13">
        <v>0.35735735735735735</v>
      </c>
      <c r="J43" s="84" t="s">
        <v>54</v>
      </c>
    </row>
    <row r="44" spans="5:10" ht="15" x14ac:dyDescent="0.25">
      <c r="E44" s="78" t="s">
        <v>60</v>
      </c>
      <c r="F44" s="10">
        <v>0.14114114114114115</v>
      </c>
      <c r="G44" s="11">
        <v>9.9099099099099114E-2</v>
      </c>
      <c r="H44" s="12">
        <v>0.28928928928928932</v>
      </c>
      <c r="I44" s="13">
        <v>0.47047047047047047</v>
      </c>
      <c r="J44" s="82" t="s">
        <v>43</v>
      </c>
    </row>
    <row r="45" spans="5:10" ht="15" x14ac:dyDescent="0.25">
      <c r="E45" s="78" t="s">
        <v>62</v>
      </c>
      <c r="F45" s="10">
        <v>0.21299999999999994</v>
      </c>
      <c r="G45" s="11">
        <v>0.18299999999999997</v>
      </c>
      <c r="H45" s="12">
        <v>0.33399999999999996</v>
      </c>
      <c r="I45" s="13">
        <v>0.26999999999999996</v>
      </c>
      <c r="J45" s="95" t="s">
        <v>37</v>
      </c>
    </row>
    <row r="46" spans="5:10" ht="15" x14ac:dyDescent="0.25">
      <c r="E46" s="78" t="s">
        <v>63</v>
      </c>
      <c r="F46" s="10">
        <v>0.14085914085914086</v>
      </c>
      <c r="G46" s="11">
        <v>0.22577422577422582</v>
      </c>
      <c r="H46" s="12">
        <v>0.16383616383616387</v>
      </c>
      <c r="I46" s="13">
        <v>0.46953046953046956</v>
      </c>
      <c r="J46" s="81" t="s">
        <v>41</v>
      </c>
    </row>
    <row r="47" spans="5:10" ht="15" x14ac:dyDescent="0.25">
      <c r="E47" s="78" t="s">
        <v>65</v>
      </c>
      <c r="F47" s="10">
        <v>6.9000000000000006E-2</v>
      </c>
      <c r="G47" s="11">
        <v>0.13200000000000001</v>
      </c>
      <c r="H47" s="12">
        <v>0.19800000000000001</v>
      </c>
      <c r="I47" s="13">
        <v>0.60099999999999998</v>
      </c>
      <c r="J47" s="84" t="s">
        <v>54</v>
      </c>
    </row>
    <row r="48" spans="5:10" ht="15" x14ac:dyDescent="0.25">
      <c r="E48" s="78" t="s">
        <v>67</v>
      </c>
      <c r="F48" s="10">
        <v>5.8000000000000003E-2</v>
      </c>
      <c r="G48" s="11">
        <v>0.108</v>
      </c>
      <c r="H48" s="12">
        <v>0.26900000000000002</v>
      </c>
      <c r="I48" s="13">
        <v>0.56499999999999995</v>
      </c>
      <c r="J48" s="82" t="s">
        <v>43</v>
      </c>
    </row>
    <row r="49" spans="5:10" ht="15" x14ac:dyDescent="0.25">
      <c r="E49" s="78" t="s">
        <v>69</v>
      </c>
      <c r="F49" s="10">
        <v>0.11400000000000002</v>
      </c>
      <c r="G49" s="11">
        <v>0.19400000000000003</v>
      </c>
      <c r="H49" s="12">
        <v>0.37400000000000005</v>
      </c>
      <c r="I49" s="13">
        <v>0.31800000000000006</v>
      </c>
      <c r="J49" s="95" t="s">
        <v>37</v>
      </c>
    </row>
    <row r="50" spans="5:10" ht="15" x14ac:dyDescent="0.25">
      <c r="E50" s="78" t="s">
        <v>70</v>
      </c>
      <c r="F50" s="10">
        <v>0.14499999999999999</v>
      </c>
      <c r="G50" s="11">
        <v>0.11700000000000001</v>
      </c>
      <c r="H50" s="12">
        <v>0.32600000000000001</v>
      </c>
      <c r="I50" s="13">
        <v>0.41199999999999998</v>
      </c>
      <c r="J50" s="95" t="s">
        <v>37</v>
      </c>
    </row>
    <row r="51" spans="5:10" ht="15" x14ac:dyDescent="0.25">
      <c r="E51" s="79" t="s">
        <v>72</v>
      </c>
      <c r="F51" s="17">
        <v>0.12800000000000003</v>
      </c>
      <c r="G51" s="18">
        <v>0.17400000000000002</v>
      </c>
      <c r="H51" s="19">
        <v>0.34700000000000003</v>
      </c>
      <c r="I51" s="20">
        <v>0.35100000000000003</v>
      </c>
      <c r="J51" s="96" t="s">
        <v>37</v>
      </c>
    </row>
    <row r="52" spans="5:10" ht="15" x14ac:dyDescent="0.25">
      <c r="E52" s="80" t="s">
        <v>4</v>
      </c>
      <c r="F52" s="21">
        <v>0.22322322322322322</v>
      </c>
      <c r="G52" s="22">
        <v>0.12712712712712712</v>
      </c>
      <c r="H52" s="23">
        <v>0.3493493493493493</v>
      </c>
      <c r="I52" s="24">
        <v>0.3003003003003003</v>
      </c>
      <c r="J52" s="97" t="s">
        <v>45</v>
      </c>
    </row>
    <row r="54" spans="5:10" x14ac:dyDescent="0.2">
      <c r="F54" s="25" t="s">
        <v>24</v>
      </c>
      <c r="G54" s="26" t="s">
        <v>25</v>
      </c>
      <c r="H54" s="27" t="s">
        <v>26</v>
      </c>
      <c r="I54" s="28" t="s">
        <v>27</v>
      </c>
    </row>
    <row r="55" spans="5:10" ht="15" x14ac:dyDescent="0.25">
      <c r="E55" s="80" t="s">
        <v>16</v>
      </c>
      <c r="F55" s="21">
        <v>0.52</v>
      </c>
      <c r="G55" s="22">
        <v>0.18</v>
      </c>
      <c r="H55" s="23">
        <v>0.12</v>
      </c>
      <c r="I55" s="24">
        <v>0.18</v>
      </c>
    </row>
  </sheetData>
  <sheetProtection algorithmName="SHA-512" hashValue="f8Poru4pVWr+19N3BKPz3/uG1I5J3aKXFgwq0K2UVBf+xikU4He4OdjveV/rdeOOzpXi4dvbpJ82J5/LbSv9lw==" saltValue="TUS5nCSOf3RsiqyPaxA+R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A1D66-528A-4119-A67A-A1C75D7565F5}">
  <dimension ref="A1:A3"/>
  <sheetViews>
    <sheetView zoomScale="85" zoomScaleNormal="85" workbookViewId="0">
      <selection activeCell="C39" sqref="C39"/>
    </sheetView>
  </sheetViews>
  <sheetFormatPr defaultRowHeight="14.25" x14ac:dyDescent="0.2"/>
  <sheetData>
    <row r="1" spans="1:1" ht="20.25" x14ac:dyDescent="0.3">
      <c r="A1" s="29" t="s">
        <v>76</v>
      </c>
    </row>
    <row r="2" spans="1:1" x14ac:dyDescent="0.2">
      <c r="A2" t="s">
        <v>77</v>
      </c>
    </row>
    <row r="3" spans="1:1" x14ac:dyDescent="0.2">
      <c r="A3" t="s">
        <v>78</v>
      </c>
    </row>
  </sheetData>
  <sheetProtection algorithmName="SHA-512" hashValue="VEFAn2hyp2zHnVu7WWt0rF2t/n9fUt7nYGM0WmwsDoVeE0bitSj+I6xZSM1GwUlacGck1eWmG4y3yUG0v5Dccw==" saltValue="9P4TmcK6s4ONiCTHGO96cg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5E0CA-0151-4A12-A6AA-2A36495E1BBB}">
  <dimension ref="A1:C2"/>
  <sheetViews>
    <sheetView workbookViewId="0">
      <selection activeCell="C39" sqref="C39"/>
    </sheetView>
  </sheetViews>
  <sheetFormatPr defaultRowHeight="14.25" x14ac:dyDescent="0.2"/>
  <cols>
    <col min="1" max="1" width="8.75" customWidth="1"/>
    <col min="2" max="2" width="11.125" customWidth="1"/>
    <col min="3" max="3" width="148.75" bestFit="1" customWidth="1"/>
  </cols>
  <sheetData>
    <row r="1" spans="1:3" x14ac:dyDescent="0.2">
      <c r="A1" s="138" t="s">
        <v>89</v>
      </c>
      <c r="B1" s="138" t="s">
        <v>91</v>
      </c>
      <c r="C1" s="138" t="s">
        <v>90</v>
      </c>
    </row>
    <row r="2" spans="1:3" x14ac:dyDescent="0.2">
      <c r="A2" t="s">
        <v>92</v>
      </c>
      <c r="B2" s="137">
        <v>45887</v>
      </c>
      <c r="C2" t="s">
        <v>93</v>
      </c>
    </row>
  </sheetData>
  <sheetProtection algorithmName="SHA-512" hashValue="DlIISYIJ4Em8mmtEurIgy7jvrKUsElLAz0msbwAAcAoRjE2wZy6eZC7aC6dkokwwlmXSWmEKc1Y9coh4ibxH6A==" saltValue="2qX5jWq8TIzD/4a3oppoX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a6825c-9ac0-4660-89d9-d7a6bf300d2e" xsi:nil="true"/>
    <lcf76f155ced4ddcb4097134ff3c332f xmlns="1ccb653d-2475-45c3-96c8-8102bafd78c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1A3C9ECB2D844C971CE501F73ECC22" ma:contentTypeVersion="16" ma:contentTypeDescription="Skapa ett nytt dokument." ma:contentTypeScope="" ma:versionID="dbacfed11310d81d5a8c052d49a353e1">
  <xsd:schema xmlns:xsd="http://www.w3.org/2001/XMLSchema" xmlns:xs="http://www.w3.org/2001/XMLSchema" xmlns:p="http://schemas.microsoft.com/office/2006/metadata/properties" xmlns:ns2="1ccb653d-2475-45c3-96c8-8102bafd78c1" xmlns:ns3="fba6825c-9ac0-4660-89d9-d7a6bf300d2e" targetNamespace="http://schemas.microsoft.com/office/2006/metadata/properties" ma:root="true" ma:fieldsID="8c010c6ff05933cca02f309e5e2742fc" ns2:_="" ns3:_="">
    <xsd:import namespace="1ccb653d-2475-45c3-96c8-8102bafd78c1"/>
    <xsd:import namespace="fba6825c-9ac0-4660-89d9-d7a6bf300d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b653d-2475-45c3-96c8-8102bafd7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eringar" ma:readOnly="false" ma:fieldId="{5cf76f15-5ced-4ddc-b409-7134ff3c332f}" ma:taxonomyMulti="true" ma:sspId="5ba0a079-088f-45e9-a2b8-c41055840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6825c-9ac0-4660-89d9-d7a6bf300d2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a680194-f5de-419a-b9a8-7fdf6a9a9a76}" ma:internalName="TaxCatchAll" ma:showField="CatchAllData" ma:web="fba6825c-9ac0-4660-89d9-d7a6bf300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D8B45-9ABF-4C63-A957-5B8642A7F9EE}">
  <ds:schemaRefs>
    <ds:schemaRef ds:uri="27fdd200-015b-4d03-9e56-25a3485449e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2617d27-1670-4bad-ac64-a360a63d4119"/>
    <ds:schemaRef ds:uri="http://www.w3.org/XML/1998/namespace"/>
    <ds:schemaRef ds:uri="fba6825c-9ac0-4660-89d9-d7a6bf300d2e"/>
    <ds:schemaRef ds:uri="1ccb653d-2475-45c3-96c8-8102bafd78c1"/>
  </ds:schemaRefs>
</ds:datastoreItem>
</file>

<file path=customXml/itemProps2.xml><?xml version="1.0" encoding="utf-8"?>
<ds:datastoreItem xmlns:ds="http://schemas.openxmlformats.org/officeDocument/2006/customXml" ds:itemID="{805D3FE9-BB4F-48A3-B054-228562DB05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C91462-7D8E-4996-AC40-2FC5DCDF5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cb653d-2475-45c3-96c8-8102bafd78c1"/>
    <ds:schemaRef ds:uri="fba6825c-9ac0-4660-89d9-d7a6bf300d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Resekalkyl v4.1</vt:lpstr>
      <vt:lpstr>Beräkningsark</vt:lpstr>
      <vt:lpstr>Nyckeltal och förutsättningar</vt:lpstr>
      <vt:lpstr>Områdesindelning</vt:lpstr>
      <vt:lpstr>Versionshistorik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Grundmall (Excel)</dc:title>
  <dc:subject/>
  <dc:creator>Andreas Almroth</dc:creator>
  <cp:keywords/>
  <dc:description/>
  <cp:lastModifiedBy>Mona Lödemel</cp:lastModifiedBy>
  <cp:revision/>
  <dcterms:created xsi:type="dcterms:W3CDTF">2019-08-16T07:16:27Z</dcterms:created>
  <dcterms:modified xsi:type="dcterms:W3CDTF">2025-08-19T08:45:56Z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0x010100B81A3C9ECB2D844C971CE501F73ECC22</vt:lpwstr>
  </property>
  <property fmtid="{D5CDD505-2E9C-101B-9397-08002B2CF9AE}" pid="3" name="MSIP_Label_43f08ec5-d6d9-4227-8387-ccbfcb3632c4_Enabled">
    <vt:lpwstr>true</vt:lpwstr>
  </property>
  <property fmtid="{D5CDD505-2E9C-101B-9397-08002B2CF9AE}" pid="4" name="MSIP_Label_43f08ec5-d6d9-4227-8387-ccbfcb3632c4_SetDate">
    <vt:lpwstr>2024-10-16T10:56:14Z</vt:lpwstr>
  </property>
  <property fmtid="{D5CDD505-2E9C-101B-9397-08002B2CF9AE}" pid="5" name="MSIP_Label_43f08ec5-d6d9-4227-8387-ccbfcb3632c4_Method">
    <vt:lpwstr>Standard</vt:lpwstr>
  </property>
  <property fmtid="{D5CDD505-2E9C-101B-9397-08002B2CF9AE}" pid="6" name="MSIP_Label_43f08ec5-d6d9-4227-8387-ccbfcb3632c4_Name">
    <vt:lpwstr>Sweco Restricted</vt:lpwstr>
  </property>
  <property fmtid="{D5CDD505-2E9C-101B-9397-08002B2CF9AE}" pid="7" name="MSIP_Label_43f08ec5-d6d9-4227-8387-ccbfcb3632c4_SiteId">
    <vt:lpwstr>b7872ef0-9a00-4c18-8a4a-c7d25c778a9e</vt:lpwstr>
  </property>
  <property fmtid="{D5CDD505-2E9C-101B-9397-08002B2CF9AE}" pid="8" name="MSIP_Label_43f08ec5-d6d9-4227-8387-ccbfcb3632c4_ActionId">
    <vt:lpwstr>b66151a8-5472-4d1f-a0de-5b5e9ca50f21</vt:lpwstr>
  </property>
  <property fmtid="{D5CDD505-2E9C-101B-9397-08002B2CF9AE}" pid="9" name="MSIP_Label_43f08ec5-d6d9-4227-8387-ccbfcb3632c4_ContentBits">
    <vt:lpwstr>0</vt:lpwstr>
  </property>
</Properties>
</file>