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sgem\GSAB\GSAB\Styrelsemöten\2025\251022\"/>
    </mc:Choice>
  </mc:AlternateContent>
  <xr:revisionPtr revIDLastSave="0" documentId="13_ncr:1_{87F6C6C5-DFCC-4010-B8A4-7C743F5761D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vesteringar" sheetId="1" r:id="rId1"/>
    <sheet name="summeringar" sheetId="2" r:id="rId2"/>
  </sheets>
  <definedNames>
    <definedName name="_xlnm.Print_Area" localSheetId="0">Investeringar!$A$1:$T$202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1" i="1" l="1"/>
  <c r="R111" i="1"/>
  <c r="S111" i="1" s="1"/>
  <c r="Q114" i="1"/>
  <c r="R114" i="1"/>
  <c r="Q115" i="1"/>
  <c r="R115" i="1"/>
  <c r="Q116" i="1"/>
  <c r="R116" i="1"/>
  <c r="S116" i="1"/>
  <c r="F117" i="1"/>
  <c r="G117" i="1"/>
  <c r="H117" i="1"/>
  <c r="I117" i="1"/>
  <c r="J117" i="1"/>
  <c r="K117" i="1"/>
  <c r="L117" i="1"/>
  <c r="M117" i="1"/>
  <c r="N117" i="1"/>
  <c r="O117" i="1"/>
  <c r="P117" i="1"/>
  <c r="Q120" i="1"/>
  <c r="R120" i="1"/>
  <c r="T120" i="1"/>
  <c r="Q121" i="1"/>
  <c r="R121" i="1"/>
  <c r="S121" i="1"/>
  <c r="E128" i="1"/>
  <c r="E129" i="1"/>
  <c r="F129" i="1"/>
  <c r="G129" i="1"/>
  <c r="H129" i="1" s="1"/>
  <c r="I129" i="1" s="1"/>
  <c r="J129" i="1" s="1"/>
  <c r="K129" i="1" s="1"/>
  <c r="L129" i="1" s="1"/>
  <c r="M129" i="1" s="1"/>
  <c r="N129" i="1" s="1"/>
  <c r="O129" i="1" s="1"/>
  <c r="P129" i="1" s="1"/>
  <c r="S114" i="1" l="1"/>
  <c r="S120" i="1"/>
  <c r="Q117" i="1"/>
  <c r="S115" i="1"/>
  <c r="R117" i="1"/>
  <c r="S117" i="1" s="1" a="1"/>
  <c r="S117" i="1" s="1"/>
  <c r="Q34" i="1"/>
  <c r="S34" i="1" s="1"/>
  <c r="R34" i="1"/>
  <c r="R101" i="1"/>
  <c r="Q101" i="1"/>
  <c r="R100" i="1"/>
  <c r="Q100" i="1"/>
  <c r="R99" i="1"/>
  <c r="Q99" i="1"/>
  <c r="S99" i="1" s="1"/>
  <c r="R98" i="1"/>
  <c r="Q98" i="1"/>
  <c r="S98" i="1" s="1"/>
  <c r="R97" i="1"/>
  <c r="R96" i="1"/>
  <c r="Q96" i="1"/>
  <c r="R95" i="1"/>
  <c r="Q95" i="1"/>
  <c r="R94" i="1"/>
  <c r="Q94" i="1"/>
  <c r="R93" i="1"/>
  <c r="Q93" i="1"/>
  <c r="R92" i="1"/>
  <c r="Q92" i="1"/>
  <c r="S92" i="1" s="1"/>
  <c r="R91" i="1"/>
  <c r="Q91" i="1"/>
  <c r="S91" i="1" s="1"/>
  <c r="R90" i="1"/>
  <c r="Q90" i="1"/>
  <c r="R89" i="1"/>
  <c r="Q89" i="1"/>
  <c r="R88" i="1"/>
  <c r="Q88" i="1"/>
  <c r="R87" i="1"/>
  <c r="Q87" i="1"/>
  <c r="R86" i="1"/>
  <c r="Q86" i="1"/>
  <c r="S86" i="1" s="1"/>
  <c r="R85" i="1"/>
  <c r="Q85" i="1"/>
  <c r="S85" i="1" s="1"/>
  <c r="R84" i="1"/>
  <c r="Q84" i="1"/>
  <c r="S84" i="1" s="1"/>
  <c r="R83" i="1"/>
  <c r="Q83" i="1"/>
  <c r="R82" i="1"/>
  <c r="Q82" i="1"/>
  <c r="R81" i="1"/>
  <c r="Q81" i="1"/>
  <c r="R80" i="1"/>
  <c r="Q80" i="1"/>
  <c r="R79" i="1"/>
  <c r="Q79" i="1"/>
  <c r="S79" i="1" s="1"/>
  <c r="R78" i="1"/>
  <c r="Q78" i="1"/>
  <c r="S78" i="1" s="1"/>
  <c r="R77" i="1"/>
  <c r="Q77" i="1"/>
  <c r="S77" i="1" s="1"/>
  <c r="R76" i="1"/>
  <c r="Q76" i="1"/>
  <c r="R75" i="1"/>
  <c r="Q75" i="1"/>
  <c r="R74" i="1"/>
  <c r="Q74" i="1"/>
  <c r="R73" i="1"/>
  <c r="Q73" i="1"/>
  <c r="R72" i="1"/>
  <c r="Q72" i="1"/>
  <c r="S72" i="1" s="1"/>
  <c r="R71" i="1"/>
  <c r="Q71" i="1"/>
  <c r="S71" i="1" s="1"/>
  <c r="R70" i="1"/>
  <c r="Q70" i="1"/>
  <c r="S70" i="1" s="1"/>
  <c r="R69" i="1"/>
  <c r="Q69" i="1"/>
  <c r="R68" i="1"/>
  <c r="Q68" i="1"/>
  <c r="R67" i="1"/>
  <c r="Q67" i="1"/>
  <c r="R66" i="1"/>
  <c r="Q66" i="1"/>
  <c r="R65" i="1"/>
  <c r="Q65" i="1"/>
  <c r="R64" i="1"/>
  <c r="Q64" i="1"/>
  <c r="S64" i="1" s="1"/>
  <c r="R63" i="1"/>
  <c r="Q63" i="1"/>
  <c r="S63" i="1" s="1"/>
  <c r="R62" i="1"/>
  <c r="Q62" i="1"/>
  <c r="R61" i="1"/>
  <c r="Q61" i="1"/>
  <c r="R60" i="1"/>
  <c r="Q60" i="1"/>
  <c r="R59" i="1"/>
  <c r="Q59" i="1"/>
  <c r="R58" i="1"/>
  <c r="Q58" i="1"/>
  <c r="S58" i="1" s="1"/>
  <c r="R57" i="1"/>
  <c r="Q57" i="1"/>
  <c r="S57" i="1" s="1"/>
  <c r="R56" i="1"/>
  <c r="Q56" i="1"/>
  <c r="S56" i="1" s="1"/>
  <c r="R55" i="1"/>
  <c r="Q55" i="1"/>
  <c r="R54" i="1"/>
  <c r="Q54" i="1"/>
  <c r="R53" i="1"/>
  <c r="Q53" i="1"/>
  <c r="R52" i="1"/>
  <c r="Q52" i="1"/>
  <c r="R51" i="1"/>
  <c r="Q51" i="1"/>
  <c r="S51" i="1" s="1"/>
  <c r="R50" i="1"/>
  <c r="Q50" i="1"/>
  <c r="S50" i="1" s="1"/>
  <c r="R49" i="1"/>
  <c r="Q49" i="1"/>
  <c r="S49" i="1" s="1"/>
  <c r="R48" i="1"/>
  <c r="Q48" i="1"/>
  <c r="R47" i="1"/>
  <c r="Q47" i="1"/>
  <c r="R46" i="1"/>
  <c r="Q46" i="1"/>
  <c r="R45" i="1"/>
  <c r="Q45" i="1"/>
  <c r="R44" i="1"/>
  <c r="Q44" i="1"/>
  <c r="S44" i="1" s="1"/>
  <c r="G97" i="1"/>
  <c r="Q97" i="1" s="1"/>
  <c r="S97" i="1" s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5" i="1"/>
  <c r="R35" i="1"/>
  <c r="S47" i="1" l="1"/>
  <c r="S54" i="1"/>
  <c r="S61" i="1"/>
  <c r="S68" i="1"/>
  <c r="S75" i="1"/>
  <c r="S82" i="1"/>
  <c r="S89" i="1"/>
  <c r="S93" i="1"/>
  <c r="S65" i="1"/>
  <c r="S45" i="1"/>
  <c r="S52" i="1"/>
  <c r="S59" i="1"/>
  <c r="S66" i="1"/>
  <c r="S73" i="1"/>
  <c r="S80" i="1"/>
  <c r="S87" i="1"/>
  <c r="S94" i="1"/>
  <c r="S101" i="1"/>
  <c r="S46" i="1"/>
  <c r="S53" i="1"/>
  <c r="S60" i="1"/>
  <c r="S67" i="1"/>
  <c r="S74" i="1"/>
  <c r="S81" i="1"/>
  <c r="S88" i="1"/>
  <c r="S95" i="1"/>
  <c r="S100" i="1"/>
  <c r="S29" i="1"/>
  <c r="S48" i="1"/>
  <c r="S55" i="1"/>
  <c r="S62" i="1"/>
  <c r="S69" i="1"/>
  <c r="S76" i="1"/>
  <c r="S83" i="1"/>
  <c r="S90" i="1"/>
  <c r="S96" i="1"/>
  <c r="S28" i="1"/>
  <c r="S35" i="1"/>
  <c r="S27" i="1"/>
  <c r="S33" i="1"/>
  <c r="S32" i="1"/>
  <c r="S31" i="1"/>
  <c r="S30" i="1"/>
  <c r="L16" i="2"/>
  <c r="I16" i="2" l="1"/>
  <c r="H16" i="2"/>
  <c r="G16" i="2"/>
  <c r="J16" i="2"/>
  <c r="F16" i="2"/>
  <c r="K16" i="2"/>
  <c r="B16" i="2"/>
  <c r="E16" i="2"/>
  <c r="D16" i="2"/>
  <c r="C16" i="2"/>
  <c r="I36" i="1"/>
  <c r="Q43" i="1" l="1"/>
  <c r="C8" i="2"/>
  <c r="D8" i="2"/>
  <c r="E8" i="2"/>
  <c r="F8" i="2"/>
  <c r="G8" i="2"/>
  <c r="H8" i="2"/>
  <c r="I8" i="2"/>
  <c r="J8" i="2"/>
  <c r="K8" i="2"/>
  <c r="L8" i="2"/>
  <c r="B8" i="2"/>
  <c r="N8" i="2" l="1"/>
  <c r="M8" i="2"/>
  <c r="N10" i="2"/>
  <c r="L10" i="2"/>
  <c r="K10" i="2"/>
  <c r="J10" i="2"/>
  <c r="I10" i="2"/>
  <c r="H10" i="2"/>
  <c r="G10" i="2"/>
  <c r="F10" i="2"/>
  <c r="E10" i="2"/>
  <c r="D10" i="2"/>
  <c r="C10" i="2"/>
  <c r="B10" i="2"/>
  <c r="O8" i="2" l="1"/>
  <c r="O10" i="2"/>
  <c r="M10" i="2"/>
  <c r="R18" i="1" l="1"/>
  <c r="Q23" i="1" l="1"/>
  <c r="R23" i="1"/>
  <c r="Q24" i="1"/>
  <c r="R24" i="1"/>
  <c r="Q25" i="1"/>
  <c r="R25" i="1"/>
  <c r="Q26" i="1"/>
  <c r="R26" i="1"/>
  <c r="Q18" i="1"/>
  <c r="S18" i="1" s="1"/>
  <c r="Q19" i="1"/>
  <c r="S19" i="1" s="1"/>
  <c r="Q20" i="1"/>
  <c r="Q21" i="1"/>
  <c r="S21" i="1" s="1"/>
  <c r="Q22" i="1"/>
  <c r="S22" i="1" s="1"/>
  <c r="O36" i="1"/>
  <c r="O39" i="1" s="1"/>
  <c r="O40" i="1" s="1"/>
  <c r="P36" i="1"/>
  <c r="P39" i="1" s="1"/>
  <c r="P40" i="1" s="1"/>
  <c r="O102" i="1"/>
  <c r="O105" i="1" s="1"/>
  <c r="P102" i="1"/>
  <c r="P105" i="1" s="1"/>
  <c r="R19" i="1"/>
  <c r="R20" i="1"/>
  <c r="R21" i="1"/>
  <c r="R22" i="1"/>
  <c r="S20" i="1" l="1"/>
  <c r="S26" i="1"/>
  <c r="S25" i="1"/>
  <c r="S24" i="1"/>
  <c r="S23" i="1"/>
  <c r="O107" i="1"/>
  <c r="O108" i="1" s="1"/>
  <c r="P107" i="1"/>
  <c r="P108" i="1" s="1"/>
  <c r="J36" i="1" l="1"/>
  <c r="M11" i="2"/>
  <c r="C13" i="2"/>
  <c r="D13" i="2"/>
  <c r="E13" i="2"/>
  <c r="F13" i="2"/>
  <c r="G13" i="2"/>
  <c r="H13" i="2"/>
  <c r="I13" i="2"/>
  <c r="J13" i="2"/>
  <c r="K13" i="2"/>
  <c r="L13" i="2"/>
  <c r="B13" i="2"/>
  <c r="C12" i="2"/>
  <c r="D12" i="2"/>
  <c r="E12" i="2"/>
  <c r="F12" i="2"/>
  <c r="G12" i="2"/>
  <c r="H12" i="2"/>
  <c r="I12" i="2"/>
  <c r="J12" i="2"/>
  <c r="K12" i="2"/>
  <c r="L12" i="2"/>
  <c r="B12" i="2"/>
  <c r="B11" i="2"/>
  <c r="C11" i="2"/>
  <c r="D11" i="2"/>
  <c r="E11" i="2"/>
  <c r="F11" i="2"/>
  <c r="G11" i="2"/>
  <c r="H11" i="2"/>
  <c r="I11" i="2"/>
  <c r="J11" i="2"/>
  <c r="K11" i="2"/>
  <c r="L11" i="2"/>
  <c r="C9" i="2"/>
  <c r="D9" i="2"/>
  <c r="E9" i="2"/>
  <c r="F9" i="2"/>
  <c r="G9" i="2"/>
  <c r="H9" i="2"/>
  <c r="I9" i="2"/>
  <c r="J9" i="2"/>
  <c r="K9" i="2"/>
  <c r="L9" i="2"/>
  <c r="B9" i="2"/>
  <c r="N11" i="2" l="1"/>
  <c r="N9" i="2"/>
  <c r="M9" i="2"/>
  <c r="R43" i="1"/>
  <c r="S43" i="1" s="1"/>
  <c r="M12" i="2" l="1"/>
  <c r="O9" i="2"/>
  <c r="N13" i="2"/>
  <c r="N12" i="2"/>
  <c r="M13" i="2" l="1"/>
  <c r="N14" i="2"/>
  <c r="M14" i="2" l="1"/>
  <c r="O11" i="2"/>
  <c r="Q36" i="1" l="1"/>
  <c r="M3" i="2" s="1"/>
  <c r="F102" i="1"/>
  <c r="F36" i="1"/>
  <c r="C14" i="2"/>
  <c r="D14" i="2"/>
  <c r="E14" i="2"/>
  <c r="F14" i="2"/>
  <c r="G14" i="2"/>
  <c r="H14" i="2"/>
  <c r="I14" i="2"/>
  <c r="J14" i="2"/>
  <c r="K14" i="2"/>
  <c r="L14" i="2"/>
  <c r="B14" i="2" l="1"/>
  <c r="F39" i="1"/>
  <c r="B3" i="2"/>
  <c r="F105" i="1"/>
  <c r="B6" i="2" s="1"/>
  <c r="B5" i="2"/>
  <c r="S36" i="1"/>
  <c r="O3" i="2" s="1"/>
  <c r="O12" i="2"/>
  <c r="O13" i="2"/>
  <c r="F40" i="1" l="1"/>
  <c r="F107" i="1"/>
  <c r="F128" i="1" s="1"/>
  <c r="B4" i="2"/>
  <c r="O14" i="2"/>
  <c r="F108" i="1" l="1"/>
  <c r="B15" i="2"/>
  <c r="B7" i="2"/>
  <c r="G36" i="1"/>
  <c r="H36" i="1"/>
  <c r="K36" i="1"/>
  <c r="L36" i="1"/>
  <c r="H3" i="2" s="1"/>
  <c r="M36" i="1"/>
  <c r="N36" i="1"/>
  <c r="M39" i="1" l="1"/>
  <c r="M40" i="1" s="1"/>
  <c r="I3" i="2"/>
  <c r="K39" i="1"/>
  <c r="K40" i="1" s="1"/>
  <c r="G3" i="2"/>
  <c r="J39" i="1"/>
  <c r="J40" i="1" s="1"/>
  <c r="F3" i="2"/>
  <c r="I39" i="1"/>
  <c r="I40" i="1" s="1"/>
  <c r="E3" i="2"/>
  <c r="N39" i="1"/>
  <c r="N40" i="1" s="1"/>
  <c r="J3" i="2"/>
  <c r="H39" i="1"/>
  <c r="H40" i="1" s="1"/>
  <c r="D3" i="2"/>
  <c r="L4" i="2"/>
  <c r="L3" i="2"/>
  <c r="K4" i="2"/>
  <c r="K3" i="2"/>
  <c r="G39" i="1"/>
  <c r="G40" i="1" s="1"/>
  <c r="C3" i="2"/>
  <c r="L39" i="1"/>
  <c r="L40" i="1" s="1"/>
  <c r="R40" i="1" l="1"/>
  <c r="S40" i="1"/>
  <c r="Q40" i="1"/>
  <c r="F4" i="2"/>
  <c r="H4" i="2"/>
  <c r="G4" i="2"/>
  <c r="C4" i="2"/>
  <c r="J4" i="2"/>
  <c r="I4" i="2"/>
  <c r="D4" i="2"/>
  <c r="E4" i="2"/>
  <c r="Q39" i="1"/>
  <c r="M4" i="2" s="1"/>
  <c r="R39" i="1"/>
  <c r="G102" i="1"/>
  <c r="C5" i="2" s="1"/>
  <c r="H102" i="1"/>
  <c r="D5" i="2" s="1"/>
  <c r="I102" i="1"/>
  <c r="E5" i="2" s="1"/>
  <c r="J102" i="1"/>
  <c r="F5" i="2" s="1"/>
  <c r="K102" i="1"/>
  <c r="G5" i="2" s="1"/>
  <c r="L102" i="1"/>
  <c r="H5" i="2" s="1"/>
  <c r="M102" i="1"/>
  <c r="I5" i="2" s="1"/>
  <c r="N102" i="1"/>
  <c r="J5" i="2" s="1"/>
  <c r="K5" i="2"/>
  <c r="L5" i="2"/>
  <c r="S39" i="1" l="1"/>
  <c r="O4" i="2" s="1"/>
  <c r="N4" i="2"/>
  <c r="L105" i="1"/>
  <c r="R102" i="1"/>
  <c r="N5" i="2" s="1"/>
  <c r="Q102" i="1"/>
  <c r="M5" i="2" s="1"/>
  <c r="N105" i="1"/>
  <c r="K105" i="1"/>
  <c r="I105" i="1"/>
  <c r="H105" i="1"/>
  <c r="G105" i="1"/>
  <c r="M105" i="1"/>
  <c r="J105" i="1"/>
  <c r="I107" i="1" l="1"/>
  <c r="I108" i="1" s="1"/>
  <c r="E6" i="2"/>
  <c r="M107" i="1"/>
  <c r="M108" i="1" s="1"/>
  <c r="I6" i="2"/>
  <c r="G107" i="1"/>
  <c r="G128" i="1" s="1"/>
  <c r="C6" i="2"/>
  <c r="H107" i="1"/>
  <c r="D6" i="2"/>
  <c r="N107" i="1"/>
  <c r="N108" i="1" s="1"/>
  <c r="J6" i="2"/>
  <c r="L107" i="1"/>
  <c r="H6" i="2"/>
  <c r="K7" i="2"/>
  <c r="K6" i="2"/>
  <c r="K107" i="1"/>
  <c r="K108" i="1" s="1"/>
  <c r="G6" i="2"/>
  <c r="J107" i="1"/>
  <c r="J108" i="1" s="1"/>
  <c r="F6" i="2"/>
  <c r="L7" i="2"/>
  <c r="L6" i="2"/>
  <c r="S102" i="1"/>
  <c r="O5" i="2" s="1"/>
  <c r="R105" i="1"/>
  <c r="N6" i="2" s="1"/>
  <c r="Q105" i="1"/>
  <c r="M6" i="2" s="1"/>
  <c r="H128" i="1" l="1"/>
  <c r="I128" i="1" s="1"/>
  <c r="J128" i="1" s="1"/>
  <c r="K128" i="1" s="1"/>
  <c r="L128" i="1" s="1"/>
  <c r="M128" i="1" s="1"/>
  <c r="N128" i="1" s="1"/>
  <c r="O128" i="1" s="1"/>
  <c r="P128" i="1" s="1"/>
  <c r="G108" i="1"/>
  <c r="H108" i="1"/>
  <c r="L108" i="1"/>
  <c r="R108" i="1" s="1"/>
  <c r="G7" i="2"/>
  <c r="D7" i="2"/>
  <c r="H7" i="2"/>
  <c r="I7" i="2"/>
  <c r="F7" i="2"/>
  <c r="J7" i="2"/>
  <c r="E7" i="2"/>
  <c r="R107" i="1"/>
  <c r="N7" i="2" s="1"/>
  <c r="C7" i="2"/>
  <c r="Q107" i="1"/>
  <c r="M7" i="2" s="1"/>
  <c r="S105" i="1"/>
  <c r="O6" i="2" s="1"/>
  <c r="R36" i="1"/>
  <c r="N3" i="2" s="1"/>
  <c r="C15" i="2" l="1"/>
  <c r="Q108" i="1"/>
  <c r="S108" i="1"/>
  <c r="S107" i="1"/>
  <c r="O7" i="2" s="1"/>
  <c r="D15" i="2" l="1"/>
  <c r="E15" i="2" l="1"/>
  <c r="F15" i="2" l="1"/>
  <c r="H15" i="2" l="1"/>
  <c r="G15" i="2"/>
  <c r="I15" i="2" l="1"/>
  <c r="J15" i="2" l="1"/>
  <c r="L15" i="2"/>
  <c r="K15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<sst xmlns="http://schemas.openxmlformats.org/spreadsheetml/2006/main" count="170" uniqueCount="152">
  <si>
    <t>Kontaktuppgifter</t>
  </si>
  <si>
    <t>Bolag:</t>
  </si>
  <si>
    <t>Kontaktperson:</t>
  </si>
  <si>
    <t>E-post:</t>
  </si>
  <si>
    <t>Tel:</t>
  </si>
  <si>
    <t>Planerade, definierade investeringar, ej ännu tagna i styrelse/nämnd</t>
  </si>
  <si>
    <t>(**)</t>
  </si>
  <si>
    <t>Ökad skuld: positivt tal, Minskad skuld: negativt tal</t>
  </si>
  <si>
    <t>Summa Reinvesteringar</t>
  </si>
  <si>
    <t>Avskrivning</t>
  </si>
  <si>
    <t>Räntekostnad</t>
  </si>
  <si>
    <t>Nedskrivning</t>
  </si>
  <si>
    <t>Summa kapitalkostnader</t>
  </si>
  <si>
    <t>(All inmatning görs i vita fält)</t>
  </si>
  <si>
    <t>Odefinierade investeringar</t>
  </si>
  <si>
    <t>Ange siffra 1, 2 eller 3</t>
  </si>
  <si>
    <t>Datum:</t>
  </si>
  <si>
    <t xml:space="preserve">Styrelsebehandlat   </t>
  </si>
  <si>
    <t xml:space="preserve">Om man angivit investeringsvolymer med fasta priser gör ni här en procentuell indexering till rörliga priser. </t>
  </si>
  <si>
    <t>Grön</t>
  </si>
  <si>
    <t>Kategori</t>
  </si>
  <si>
    <t>Investeringsbeslut taget i styrelse/nämnd</t>
  </si>
  <si>
    <t>Ev. påslag index (+%)</t>
  </si>
  <si>
    <t>TOTALT INVESTERINGAR</t>
  </si>
  <si>
    <t>Grön         X</t>
  </si>
  <si>
    <t>(*)</t>
  </si>
  <si>
    <t>Rörliga priser (**)</t>
  </si>
  <si>
    <t xml:space="preserve">Summa Nyinvesteringar </t>
  </si>
  <si>
    <t xml:space="preserve"> KF           X</t>
  </si>
  <si>
    <t>KF</t>
  </si>
  <si>
    <t>Länk till stadens gröna ramverk</t>
  </si>
  <si>
    <t>Summa Nyinvesteringar inkl. påslag</t>
  </si>
  <si>
    <t>Summa Reinvesteringar inkl. påslag</t>
  </si>
  <si>
    <t>SKULDFÖRÄNDRING</t>
  </si>
  <si>
    <t xml:space="preserve">Kategori  1-3 </t>
  </si>
  <si>
    <t xml:space="preserve">SUMMA NYINVESTERINGAR </t>
  </si>
  <si>
    <t xml:space="preserve">SUMMA REINVESTERINGAR  </t>
  </si>
  <si>
    <t>SUMMA KAPITALKOSTNADER</t>
  </si>
  <si>
    <t>(Senast inlämning 2022-12-31)</t>
  </si>
  <si>
    <t xml:space="preserve">Avskrivning </t>
  </si>
  <si>
    <t xml:space="preserve">Nedskrivning </t>
  </si>
  <si>
    <t xml:space="preserve">Projektet har positiva effekter på klimat och miljö (Sätt ett kryss) </t>
  </si>
  <si>
    <t>Projektet är av principiell karaktär och ska därför till KF (Sätt ett kryss)</t>
  </si>
  <si>
    <t>(mnkr)</t>
  </si>
  <si>
    <t xml:space="preserve">NYINVESTERINGAR </t>
  </si>
  <si>
    <t>SOLIDITET</t>
  </si>
  <si>
    <t xml:space="preserve">SKULDFÖRÄNDRING (*) &amp; SOLIDITET </t>
  </si>
  <si>
    <t>Underhållskostnader</t>
  </si>
  <si>
    <t>EGENFINANSIERINGSGRAD NYINVESTERINGAR</t>
  </si>
  <si>
    <t>EGENFINANSIERINGSGRAD TOTALT INVESTERINGAR</t>
  </si>
  <si>
    <t>ACKUMULERAD SKULDFÖRÄNDRING</t>
  </si>
  <si>
    <t>ACKUMULERADE INVESTERINGAR</t>
  </si>
  <si>
    <r>
      <t>REINVESTERINGAR</t>
    </r>
    <r>
      <rPr>
        <b/>
        <sz val="10"/>
        <color theme="0"/>
        <rFont val="Calibri"/>
        <family val="2"/>
        <scheme val="minor"/>
      </rPr>
      <t xml:space="preserve"> (ersättningsinv/komponentutybyte BR)</t>
    </r>
  </si>
  <si>
    <r>
      <t xml:space="preserve">UNDERHÅLLSKOSTNADER  </t>
    </r>
    <r>
      <rPr>
        <b/>
        <sz val="10"/>
        <color theme="0"/>
        <rFont val="Calibri"/>
        <family val="2"/>
        <scheme val="minor"/>
      </rPr>
      <t>(underhållsåtgärder, ej löpande drift/skötsel, RR)</t>
    </r>
  </si>
  <si>
    <r>
      <t xml:space="preserve">KAPITALKOSTNADER </t>
    </r>
    <r>
      <rPr>
        <b/>
        <sz val="10"/>
        <color theme="0"/>
        <rFont val="Calibri"/>
        <family val="2"/>
        <scheme val="minor"/>
      </rPr>
      <t>(positiva tal, mnkr)</t>
    </r>
  </si>
  <si>
    <r>
      <t>Räntekostnad</t>
    </r>
    <r>
      <rPr>
        <b/>
        <sz val="8"/>
        <rFont val="Calibri"/>
        <family val="2"/>
        <scheme val="minor"/>
      </rPr>
      <t xml:space="preserve"> </t>
    </r>
  </si>
  <si>
    <r>
      <t xml:space="preserve">ÅRLIG SKULDFÖRÄNDRING </t>
    </r>
    <r>
      <rPr>
        <b/>
        <sz val="10"/>
        <rFont val="Calibri"/>
        <family val="2"/>
        <scheme val="minor"/>
      </rPr>
      <t>(mnkr)</t>
    </r>
  </si>
  <si>
    <r>
      <t xml:space="preserve">SOLIDITETSPROGNOS </t>
    </r>
    <r>
      <rPr>
        <b/>
        <sz val="10"/>
        <rFont val="Calibri"/>
        <family val="2"/>
        <scheme val="minor"/>
      </rPr>
      <t>(procent, bokförda värden)</t>
    </r>
  </si>
  <si>
    <t>GRAFER</t>
  </si>
  <si>
    <t>Årliga underhållskostnader (mnkr)</t>
  </si>
  <si>
    <t>Fylls EJ i</t>
  </si>
  <si>
    <t>Ackumulerade investeringar</t>
  </si>
  <si>
    <t>Ackumulerad skuldförändring</t>
  </si>
  <si>
    <t>Göteborgs Spårvägar AB</t>
  </si>
  <si>
    <t>Pia Grankvist</t>
  </si>
  <si>
    <t>pia.grankvist@sparvagen.goteborg.se</t>
  </si>
  <si>
    <t>031 - 732 10 92</t>
  </si>
  <si>
    <t>Anpassning lackbox för M34</t>
  </si>
  <si>
    <t>M33 och M34 meters anpassning Rantorget</t>
  </si>
  <si>
    <t>Spår 3 och 11 anpassning till M33 nya takarbetsplatser</t>
  </si>
  <si>
    <t>Spår 4 förlängning anpassning alla vagnsmodeller</t>
  </si>
  <si>
    <t>Lastbil (mellan) 3 st svetsbilar ersätter leasingbilar</t>
  </si>
  <si>
    <t>Skenrensare</t>
  </si>
  <si>
    <t>Slipbil Autech VM 8000</t>
  </si>
  <si>
    <t>Makadamplog</t>
  </si>
  <si>
    <t>Undercutter (makadamgrävare under befintligt spår)</t>
  </si>
  <si>
    <t>Traktorgrävare Huddig (totalt 3 st)</t>
  </si>
  <si>
    <t>Kranlastbil fyraxliga lxv</t>
  </si>
  <si>
    <t>2 svetsbilar som ersätter leasingbilar</t>
  </si>
  <si>
    <t>Svetsautomat</t>
  </si>
  <si>
    <t>Slipmaskin mindre och kapmaskin</t>
  </si>
  <si>
    <t>Snabbladdare Rantorget</t>
  </si>
  <si>
    <t>Totalt         2027-2036</t>
  </si>
  <si>
    <t>Totalt         2027-2031</t>
  </si>
  <si>
    <t>Totalt         2032-2036</t>
  </si>
  <si>
    <t>UB 2036</t>
  </si>
  <si>
    <t>Fordonstvätt Rantorget</t>
  </si>
  <si>
    <t>Majorna renovering depå</t>
  </si>
  <si>
    <t>Vagnslyftar spår 33 RTX</t>
  </si>
  <si>
    <t>Upprustning spår 2</t>
  </si>
  <si>
    <t>Svarv Rantorget</t>
  </si>
  <si>
    <t>Lastbil ersätter HZZ975 (ej el)</t>
  </si>
  <si>
    <t>Welands lagerverk FD1</t>
  </si>
  <si>
    <t>Kardex lagerverk FD1</t>
  </si>
  <si>
    <t xml:space="preserve">Fixturer till hjulaxlar </t>
  </si>
  <si>
    <t>Boggie tvätt Rantorget</t>
  </si>
  <si>
    <t>Våg till spår 32</t>
  </si>
  <si>
    <t>Vagnslyftar spår 32</t>
  </si>
  <si>
    <t>Golv Skurmaskin</t>
  </si>
  <si>
    <t>CNC Fräs, komponentverkstad</t>
  </si>
  <si>
    <t xml:space="preserve">Boggi pressen renovering inkl. nytt styrsystem.                              </t>
  </si>
  <si>
    <t>Samtliga stationära momentdragare Rantorget</t>
  </si>
  <si>
    <t xml:space="preserve">Hydrauliska avdragare samt mekaniska avdragare                    </t>
  </si>
  <si>
    <t xml:space="preserve">Komponenttvättmaskin g:hjulverkstaden Rantorget                                          </t>
  </si>
  <si>
    <t>Uppfräschning av kontorslokaler i drift verkstaden</t>
  </si>
  <si>
    <t>Upprustning driftverkstaden</t>
  </si>
  <si>
    <t>Spår 1 höjd och sänkt platform bytas</t>
  </si>
  <si>
    <t>Spår 2 nya gejdrar 8 st ( kast byte)</t>
  </si>
  <si>
    <t>Travers spår 10</t>
  </si>
  <si>
    <t>Slipmaskin</t>
  </si>
  <si>
    <t>Skyltvagnar 2 st</t>
  </si>
  <si>
    <t>KNR302 - Volvo FM - Skenrens</t>
  </si>
  <si>
    <t>RSS061 Skenrensare tvåvägsfordon</t>
  </si>
  <si>
    <t>LWG37N Kombislamsugare</t>
  </si>
  <si>
    <t>Ers OUS 904 - MB Sprinter Vxlmek</t>
  </si>
  <si>
    <t>AXO596 - MAN -  Stor LB Service</t>
  </si>
  <si>
    <t>TSU022 - MAN -  Stor LB Service</t>
  </si>
  <si>
    <t>TOM467 - Volvo FL - Stor LB (tid Svets)</t>
  </si>
  <si>
    <t>FWO826 - Volvo FL -  Stor Svetsbil</t>
  </si>
  <si>
    <t>MSL055 - Volvo FL -  Stor Svetsbil</t>
  </si>
  <si>
    <t xml:space="preserve">M4825 Bommar </t>
  </si>
  <si>
    <t xml:space="preserve">M4826 Paddor </t>
  </si>
  <si>
    <t>M4828 Asfaltssåg 700 X 2 st</t>
  </si>
  <si>
    <t>M4814 Hyudraliska domkrafter</t>
  </si>
  <si>
    <t>Hjullastare 3 st varav 1 är ny</t>
  </si>
  <si>
    <t>Fräsmaskin Wirten</t>
  </si>
  <si>
    <t>Stoppaggregat kramaggregat för slipersspår 3 st</t>
  </si>
  <si>
    <t>Stoppaggregat för makadamspår 5 st</t>
  </si>
  <si>
    <t>Rälskapar</t>
  </si>
  <si>
    <t>Rälsborrmaskiner</t>
  </si>
  <si>
    <t>EKY019 - Montagebil - tvåvägs</t>
  </si>
  <si>
    <t>BAR28P- Lastbil, tvåvägs</t>
  </si>
  <si>
    <t>SFC568 - Hjullastare</t>
  </si>
  <si>
    <t>Digitalt Spårviddsmått, Vogel &amp; Plötscher</t>
  </si>
  <si>
    <t>Svetsbilar</t>
  </si>
  <si>
    <t>Multihog</t>
  </si>
  <si>
    <t>Utrustning Bockeboa</t>
  </si>
  <si>
    <t>Motviktstruck 2,5 ton FD8 och Motviktstruck 2,5 ton FD5</t>
  </si>
  <si>
    <t xml:space="preserve">Livscykelhantering av konferensrumsutrustning	</t>
  </si>
  <si>
    <t>Livscykelhantering av Informationsskärmar</t>
  </si>
  <si>
    <t>UB 2025 (p8)</t>
  </si>
  <si>
    <t>JAT02C - Montagebil, tvåvägs</t>
  </si>
  <si>
    <t>ORA52Z - Montagebil, tvåvägs</t>
  </si>
  <si>
    <r>
      <t xml:space="preserve">Investeringsprognos för period 2026 + 2027 - 2036 </t>
    </r>
    <r>
      <rPr>
        <b/>
        <sz val="12"/>
        <color theme="1"/>
        <rFont val="Calibri"/>
        <family val="2"/>
        <scheme val="minor"/>
      </rPr>
      <t>(mnkr)</t>
    </r>
  </si>
  <si>
    <t>Arbetsbod - utreds under 2026</t>
  </si>
  <si>
    <t xml:space="preserve">Anpassning av M33, M34 boggie arbetsplats (Axelstation) Ringön </t>
  </si>
  <si>
    <t>Möbler i samband med utbyggnation</t>
  </si>
  <si>
    <t xml:space="preserve">Rakel </t>
  </si>
  <si>
    <t>Upprustning  FD5</t>
  </si>
  <si>
    <t>Totalt 2027-2031</t>
  </si>
  <si>
    <t>Totalt 2032-2036</t>
  </si>
  <si>
    <t>Totalt 2027-2036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</si>
</sst>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[Red]\-#,##0\ "/>
    <numFmt numFmtId="166" formatCode="0.0%"/>
    <numFmt numFmtId="167" formatCode="yyyy/mm/dd;@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Arial"/>
      <family val="2"/>
    </font>
    <font>
      <sz val="12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9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008767"/>
        <bgColor indexed="64"/>
      </patternFill>
    </fill>
    <fill>
      <patternFill patternType="solid">
        <fgColor rgb="FF008391"/>
        <bgColor indexed="64"/>
      </patternFill>
    </fill>
    <fill>
      <patternFill patternType="solid">
        <fgColor rgb="FFD1D9DC"/>
        <bgColor indexed="64"/>
      </patternFill>
    </fill>
    <fill>
      <patternFill patternType="solid">
        <fgColor rgb="FF005E68"/>
        <bgColor indexed="64"/>
      </patternFill>
    </fill>
    <fill>
      <patternFill patternType="solid">
        <fgColor rgb="FFA0BC60"/>
        <bgColor indexed="64"/>
      </patternFill>
    </fill>
    <fill>
      <patternFill patternType="solid">
        <fgColor rgb="FF85A244"/>
        <bgColor indexed="64"/>
      </patternFill>
    </fill>
    <fill>
      <patternFill patternType="solid">
        <fgColor rgb="FF00808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9CA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6" fillId="0" borderId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</cellStyleXfs>
  <cellXfs count="253">
    <xf numFmtId="0" fontId="0" fillId="0" borderId="0" xfId="0"/>
    <xf numFmtId="3" fontId="28" fillId="2" borderId="6" xfId="0" applyNumberFormat="1" applyFont="1" applyFill="1" applyBorder="1" applyAlignment="1">
      <alignment horizontal="center" vertical="top" wrapText="1"/>
    </xf>
    <xf numFmtId="0" fontId="28" fillId="0" borderId="6" xfId="1" applyFont="1" applyBorder="1" applyAlignment="1" applyProtection="1">
      <alignment horizontal="center" wrapText="1"/>
      <protection locked="0"/>
    </xf>
    <xf numFmtId="3" fontId="33" fillId="0" borderId="6" xfId="0" applyNumberFormat="1" applyFont="1" applyBorder="1" applyAlignment="1" applyProtection="1">
      <alignment horizontal="center"/>
      <protection locked="0"/>
    </xf>
    <xf numFmtId="3" fontId="33" fillId="0" borderId="2" xfId="0" applyNumberFormat="1" applyFont="1" applyBorder="1" applyAlignment="1" applyProtection="1">
      <alignment horizontal="center"/>
      <protection locked="0"/>
    </xf>
    <xf numFmtId="3" fontId="33" fillId="0" borderId="3" xfId="0" applyNumberFormat="1" applyFont="1" applyBorder="1" applyAlignment="1" applyProtection="1">
      <alignment horizontal="center"/>
      <protection locked="0"/>
    </xf>
    <xf numFmtId="0" fontId="28" fillId="2" borderId="6" xfId="0" applyFont="1" applyFill="1" applyBorder="1" applyAlignment="1">
      <alignment horizontal="center"/>
    </xf>
    <xf numFmtId="0" fontId="28" fillId="6" borderId="2" xfId="0" applyFont="1" applyFill="1" applyBorder="1" applyAlignment="1">
      <alignment horizontal="center"/>
    </xf>
    <xf numFmtId="0" fontId="28" fillId="6" borderId="2" xfId="1" applyFont="1" applyFill="1" applyBorder="1" applyAlignment="1">
      <alignment horizontal="left" wrapText="1"/>
    </xf>
    <xf numFmtId="0" fontId="32" fillId="2" borderId="6" xfId="0" applyFont="1" applyFill="1" applyBorder="1" applyAlignment="1">
      <alignment horizontal="right" vertical="top" wrapText="1"/>
    </xf>
    <xf numFmtId="3" fontId="6" fillId="0" borderId="6" xfId="0" applyNumberFormat="1" applyFont="1" applyBorder="1" applyAlignment="1">
      <alignment horizontal="center" vertical="top" wrapText="1"/>
    </xf>
    <xf numFmtId="166" fontId="33" fillId="0" borderId="6" xfId="3" applyNumberFormat="1" applyFont="1" applyFill="1" applyBorder="1" applyAlignment="1" applyProtection="1">
      <alignment horizontal="center"/>
      <protection locked="0"/>
    </xf>
    <xf numFmtId="166" fontId="33" fillId="0" borderId="2" xfId="3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1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36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3" fontId="9" fillId="0" borderId="0" xfId="0" applyNumberFormat="1" applyFont="1" applyProtection="1">
      <protection locked="0"/>
    </xf>
    <xf numFmtId="3" fontId="11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27" fillId="5" borderId="0" xfId="0" applyFont="1" applyFill="1" applyAlignment="1" applyProtection="1">
      <alignment horizontal="center"/>
      <protection locked="0"/>
    </xf>
    <xf numFmtId="0" fontId="25" fillId="5" borderId="0" xfId="0" applyFont="1" applyFill="1" applyProtection="1">
      <protection locked="0"/>
    </xf>
    <xf numFmtId="0" fontId="33" fillId="5" borderId="0" xfId="0" applyFont="1" applyFill="1" applyProtection="1">
      <protection locked="0"/>
    </xf>
    <xf numFmtId="0" fontId="35" fillId="0" borderId="0" xfId="5" applyFont="1" applyFill="1" applyProtection="1">
      <protection locked="0"/>
    </xf>
    <xf numFmtId="164" fontId="7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0" fontId="24" fillId="0" borderId="0" xfId="5" applyFont="1" applyFill="1" applyBorder="1" applyProtection="1">
      <protection locked="0"/>
    </xf>
    <xf numFmtId="0" fontId="25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6" fillId="5" borderId="2" xfId="1" applyFill="1" applyBorder="1" applyAlignment="1" applyProtection="1">
      <alignment horizontal="left" wrapText="1"/>
      <protection locked="0"/>
    </xf>
    <xf numFmtId="0" fontId="6" fillId="0" borderId="2" xfId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0" fontId="31" fillId="4" borderId="4" xfId="1" applyFont="1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right" vertical="top" wrapText="1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3" fontId="11" fillId="0" borderId="0" xfId="1" applyNumberFormat="1" applyFont="1" applyProtection="1"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0" fontId="15" fillId="4" borderId="4" xfId="1" applyFont="1" applyFill="1" applyBorder="1" applyAlignment="1" applyProtection="1">
      <alignment wrapText="1"/>
      <protection locked="0"/>
    </xf>
    <xf numFmtId="3" fontId="3" fillId="13" borderId="6" xfId="1" applyNumberFormat="1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0" xfId="0" applyFont="1" applyProtection="1">
      <protection locked="0"/>
    </xf>
    <xf numFmtId="0" fontId="9" fillId="0" borderId="5" xfId="1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alignment horizontal="center"/>
      <protection locked="0"/>
    </xf>
    <xf numFmtId="1" fontId="14" fillId="0" borderId="0" xfId="2" applyNumberFormat="1" applyFont="1" applyFill="1" applyBorder="1" applyAlignment="1" applyProtection="1">
      <alignment horizontal="center" vertical="center"/>
      <protection locked="0"/>
    </xf>
    <xf numFmtId="1" fontId="17" fillId="0" borderId="0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" fontId="16" fillId="0" borderId="0" xfId="2" applyNumberFormat="1" applyFont="1" applyFill="1" applyBorder="1" applyAlignment="1" applyProtection="1">
      <alignment horizontal="center" vertical="center"/>
      <protection locked="0"/>
    </xf>
    <xf numFmtId="3" fontId="6" fillId="13" borderId="6" xfId="1" applyNumberFormat="1" applyFill="1" applyBorder="1" applyAlignment="1">
      <alignment horizontal="center"/>
    </xf>
    <xf numFmtId="3" fontId="29" fillId="13" borderId="7" xfId="0" applyNumberFormat="1" applyFont="1" applyFill="1" applyBorder="1" applyAlignment="1">
      <alignment horizontal="center" vertical="top" wrapText="1"/>
    </xf>
    <xf numFmtId="3" fontId="29" fillId="13" borderId="8" xfId="0" applyNumberFormat="1" applyFont="1" applyFill="1" applyBorder="1" applyAlignment="1">
      <alignment horizontal="center" vertical="top" wrapText="1"/>
    </xf>
    <xf numFmtId="3" fontId="28" fillId="0" borderId="19" xfId="0" applyNumberFormat="1" applyFont="1" applyBorder="1" applyAlignment="1" applyProtection="1">
      <alignment horizontal="center"/>
      <protection locked="0"/>
    </xf>
    <xf numFmtId="0" fontId="31" fillId="4" borderId="20" xfId="1" applyFont="1" applyFill="1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3" fontId="6" fillId="13" borderId="2" xfId="1" applyNumberFormat="1" applyFill="1" applyBorder="1" applyAlignment="1">
      <alignment horizontal="center"/>
    </xf>
    <xf numFmtId="3" fontId="33" fillId="0" borderId="19" xfId="0" applyNumberFormat="1" applyFont="1" applyBorder="1" applyAlignment="1" applyProtection="1">
      <alignment horizontal="center"/>
      <protection locked="0"/>
    </xf>
    <xf numFmtId="166" fontId="33" fillId="0" borderId="19" xfId="3" applyNumberFormat="1" applyFont="1" applyFill="1" applyBorder="1" applyAlignment="1" applyProtection="1">
      <alignment horizontal="center"/>
      <protection locked="0"/>
    </xf>
    <xf numFmtId="3" fontId="29" fillId="13" borderId="25" xfId="0" applyNumberFormat="1" applyFont="1" applyFill="1" applyBorder="1" applyAlignment="1">
      <alignment horizontal="center" vertical="top" wrapText="1"/>
    </xf>
    <xf numFmtId="0" fontId="15" fillId="4" borderId="22" xfId="1" applyFont="1" applyFill="1" applyBorder="1" applyAlignment="1" applyProtection="1">
      <alignment wrapText="1"/>
      <protection locked="0"/>
    </xf>
    <xf numFmtId="0" fontId="15" fillId="4" borderId="2" xfId="1" applyFont="1" applyFill="1" applyBorder="1" applyAlignment="1" applyProtection="1">
      <alignment wrapText="1"/>
      <protection locked="0"/>
    </xf>
    <xf numFmtId="3" fontId="3" fillId="13" borderId="2" xfId="1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28" fillId="5" borderId="0" xfId="6" applyFont="1" applyFill="1" applyAlignment="1" applyProtection="1">
      <alignment horizontal="center" vertical="top" wrapText="1"/>
      <protection locked="0"/>
    </xf>
    <xf numFmtId="0" fontId="28" fillId="5" borderId="0" xfId="8" applyFont="1" applyFill="1" applyAlignment="1" applyProtection="1">
      <alignment horizontal="center" vertical="top" wrapText="1"/>
      <protection locked="0"/>
    </xf>
    <xf numFmtId="0" fontId="30" fillId="15" borderId="0" xfId="7" applyFont="1" applyFill="1" applyAlignment="1" applyProtection="1">
      <alignment horizontal="center" vertical="top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31" fillId="4" borderId="2" xfId="1" applyFont="1" applyFill="1" applyBorder="1" applyAlignment="1" applyProtection="1">
      <alignment wrapText="1"/>
      <protection locked="0"/>
    </xf>
    <xf numFmtId="0" fontId="31" fillId="4" borderId="6" xfId="1" applyFont="1" applyFill="1" applyBorder="1" applyAlignment="1" applyProtection="1">
      <alignment wrapText="1"/>
      <protection locked="0"/>
    </xf>
    <xf numFmtId="0" fontId="15" fillId="4" borderId="5" xfId="1" applyFont="1" applyFill="1" applyBorder="1" applyAlignment="1" applyProtection="1">
      <alignment wrapText="1"/>
      <protection locked="0"/>
    </xf>
    <xf numFmtId="0" fontId="15" fillId="4" borderId="6" xfId="1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3" fontId="33" fillId="0" borderId="30" xfId="0" applyNumberFormat="1" applyFont="1" applyBorder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9" fontId="28" fillId="0" borderId="6" xfId="3" applyFont="1" applyFill="1" applyBorder="1" applyAlignment="1">
      <alignment horizontal="center" vertical="top" wrapText="1"/>
    </xf>
    <xf numFmtId="0" fontId="24" fillId="11" borderId="3" xfId="1" applyFont="1" applyFill="1" applyBorder="1" applyAlignment="1" applyProtection="1">
      <alignment horizontal="center" vertical="top" wrapText="1"/>
      <protection locked="0"/>
    </xf>
    <xf numFmtId="0" fontId="18" fillId="0" borderId="9" xfId="0" applyFont="1" applyBorder="1" applyProtection="1">
      <protection locked="0"/>
    </xf>
    <xf numFmtId="164" fontId="8" fillId="0" borderId="9" xfId="0" applyNumberFormat="1" applyFont="1" applyBorder="1" applyProtection="1">
      <protection locked="0"/>
    </xf>
    <xf numFmtId="0" fontId="23" fillId="4" borderId="0" xfId="1" applyFont="1" applyFill="1" applyAlignment="1" applyProtection="1">
      <alignment horizontal="center" vertical="top" wrapText="1"/>
      <protection locked="0"/>
    </xf>
    <xf numFmtId="0" fontId="18" fillId="0" borderId="4" xfId="0" applyFont="1" applyBorder="1" applyProtection="1">
      <protection locked="0"/>
    </xf>
    <xf numFmtId="0" fontId="40" fillId="5" borderId="5" xfId="0" applyFont="1" applyFill="1" applyBorder="1" applyProtection="1">
      <protection locked="0"/>
    </xf>
    <xf numFmtId="0" fontId="29" fillId="5" borderId="23" xfId="0" applyFont="1" applyFill="1" applyBorder="1" applyProtection="1">
      <protection locked="0"/>
    </xf>
    <xf numFmtId="0" fontId="29" fillId="5" borderId="3" xfId="0" applyFont="1" applyFill="1" applyBorder="1" applyProtection="1">
      <protection locked="0"/>
    </xf>
    <xf numFmtId="9" fontId="41" fillId="20" borderId="8" xfId="3" applyFont="1" applyFill="1" applyBorder="1" applyAlignment="1">
      <alignment horizontal="center" vertical="center" wrapText="1"/>
    </xf>
    <xf numFmtId="3" fontId="33" fillId="0" borderId="33" xfId="0" applyNumberFormat="1" applyFont="1" applyBorder="1" applyAlignment="1" applyProtection="1">
      <alignment horizontal="center"/>
      <protection locked="0"/>
    </xf>
    <xf numFmtId="9" fontId="41" fillId="21" borderId="7" xfId="3" applyFont="1" applyFill="1" applyBorder="1" applyAlignment="1">
      <alignment horizontal="center" vertical="center" wrapText="1"/>
    </xf>
    <xf numFmtId="0" fontId="4" fillId="0" borderId="36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9" fontId="41" fillId="20" borderId="34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4" fillId="0" borderId="0" xfId="0" applyFont="1"/>
    <xf numFmtId="3" fontId="6" fillId="5" borderId="0" xfId="0" applyNumberFormat="1" applyFont="1" applyFill="1" applyProtection="1">
      <protection locked="0"/>
    </xf>
    <xf numFmtId="0" fontId="42" fillId="5" borderId="0" xfId="0" applyFont="1" applyFill="1" applyProtection="1">
      <protection locked="0"/>
    </xf>
    <xf numFmtId="3" fontId="41" fillId="5" borderId="0" xfId="0" applyNumberFormat="1" applyFont="1" applyFill="1" applyProtection="1">
      <protection locked="0"/>
    </xf>
    <xf numFmtId="3" fontId="41" fillId="5" borderId="9" xfId="0" applyNumberFormat="1" applyFont="1" applyFill="1" applyBorder="1" applyProtection="1">
      <protection locked="0"/>
    </xf>
    <xf numFmtId="0" fontId="43" fillId="0" borderId="11" xfId="0" applyFont="1" applyBorder="1" applyProtection="1">
      <protection locked="0"/>
    </xf>
    <xf numFmtId="3" fontId="34" fillId="5" borderId="0" xfId="4" applyNumberFormat="1" applyFont="1" applyFill="1" applyBorder="1" applyProtection="1">
      <protection locked="0"/>
    </xf>
    <xf numFmtId="0" fontId="42" fillId="5" borderId="9" xfId="0" applyFont="1" applyFill="1" applyBorder="1" applyProtection="1">
      <protection locked="0"/>
    </xf>
    <xf numFmtId="0" fontId="43" fillId="0" borderId="0" xfId="0" applyFont="1" applyProtection="1">
      <protection locked="0"/>
    </xf>
    <xf numFmtId="9" fontId="41" fillId="21" borderId="8" xfId="3" applyFont="1" applyFill="1" applyBorder="1" applyAlignment="1">
      <alignment horizontal="center" vertical="center" wrapText="1"/>
    </xf>
    <xf numFmtId="3" fontId="33" fillId="0" borderId="27" xfId="0" applyNumberFormat="1" applyFont="1" applyBorder="1" applyAlignment="1" applyProtection="1">
      <alignment horizontal="center"/>
      <protection locked="0"/>
    </xf>
    <xf numFmtId="0" fontId="23" fillId="22" borderId="3" xfId="0" applyFont="1" applyFill="1" applyBorder="1" applyProtection="1">
      <protection locked="0"/>
    </xf>
    <xf numFmtId="0" fontId="23" fillId="22" borderId="23" xfId="0" applyFont="1" applyFill="1" applyBorder="1" applyProtection="1">
      <protection locked="0"/>
    </xf>
    <xf numFmtId="165" fontId="3" fillId="2" borderId="2" xfId="0" applyNumberFormat="1" applyFont="1" applyFill="1" applyBorder="1" applyAlignment="1" applyProtection="1">
      <alignment horizontal="center" vertical="center"/>
      <protection locked="0"/>
    </xf>
    <xf numFmtId="165" fontId="3" fillId="2" borderId="6" xfId="0" applyNumberFormat="1" applyFont="1" applyFill="1" applyBorder="1" applyAlignment="1" applyProtection="1">
      <alignment horizontal="center" vertical="center"/>
      <protection locked="0"/>
    </xf>
    <xf numFmtId="0" fontId="44" fillId="0" borderId="0" xfId="1" applyFont="1" applyAlignment="1" applyProtection="1">
      <alignment wrapText="1"/>
      <protection locked="0"/>
    </xf>
    <xf numFmtId="0" fontId="24" fillId="17" borderId="4" xfId="0" applyFont="1" applyFill="1" applyBorder="1" applyAlignment="1" applyProtection="1">
      <alignment horizontal="center"/>
      <protection locked="0"/>
    </xf>
    <xf numFmtId="0" fontId="44" fillId="5" borderId="12" xfId="8" applyFont="1" applyFill="1" applyBorder="1" applyAlignment="1" applyProtection="1">
      <alignment horizontal="center" vertical="top" wrapText="1"/>
      <protection locked="0"/>
    </xf>
    <xf numFmtId="0" fontId="47" fillId="11" borderId="18" xfId="1" applyFont="1" applyFill="1" applyBorder="1" applyAlignment="1" applyProtection="1">
      <alignment horizontal="center" vertical="top" wrapText="1"/>
      <protection locked="0"/>
    </xf>
    <xf numFmtId="3" fontId="28" fillId="13" borderId="31" xfId="0" applyNumberFormat="1" applyFont="1" applyFill="1" applyBorder="1" applyAlignment="1">
      <alignment horizontal="center" vertical="top" wrapText="1"/>
    </xf>
    <xf numFmtId="3" fontId="28" fillId="13" borderId="8" xfId="0" applyNumberFormat="1" applyFont="1" applyFill="1" applyBorder="1" applyAlignment="1">
      <alignment horizontal="center" vertical="top" wrapText="1"/>
    </xf>
    <xf numFmtId="3" fontId="28" fillId="13" borderId="7" xfId="0" applyNumberFormat="1" applyFont="1" applyFill="1" applyBorder="1" applyAlignment="1">
      <alignment horizontal="center" vertical="top" wrapText="1"/>
    </xf>
    <xf numFmtId="3" fontId="28" fillId="13" borderId="25" xfId="0" applyNumberFormat="1" applyFont="1" applyFill="1" applyBorder="1" applyAlignment="1">
      <alignment horizontal="center" vertical="top" wrapText="1"/>
    </xf>
    <xf numFmtId="0" fontId="24" fillId="14" borderId="2" xfId="0" applyFont="1" applyFill="1" applyBorder="1" applyAlignment="1" applyProtection="1">
      <alignment horizontal="center"/>
      <protection locked="0"/>
    </xf>
    <xf numFmtId="0" fontId="24" fillId="12" borderId="2" xfId="0" applyFont="1" applyFill="1" applyBorder="1" applyAlignment="1" applyProtection="1">
      <alignment horizontal="center"/>
      <protection locked="0"/>
    </xf>
    <xf numFmtId="0" fontId="24" fillId="12" borderId="6" xfId="0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center"/>
      <protection locked="0"/>
    </xf>
    <xf numFmtId="0" fontId="50" fillId="17" borderId="4" xfId="0" applyFont="1" applyFill="1" applyBorder="1" applyAlignment="1" applyProtection="1">
      <alignment horizontal="center" vertical="top" wrapText="1"/>
      <protection locked="0"/>
    </xf>
    <xf numFmtId="0" fontId="50" fillId="14" borderId="30" xfId="0" applyFont="1" applyFill="1" applyBorder="1" applyAlignment="1" applyProtection="1">
      <alignment horizontal="center" vertical="top" wrapText="1"/>
      <protection locked="0"/>
    </xf>
    <xf numFmtId="0" fontId="50" fillId="14" borderId="2" xfId="0" applyFont="1" applyFill="1" applyBorder="1" applyAlignment="1" applyProtection="1">
      <alignment horizontal="center" vertical="top" wrapText="1"/>
      <protection locked="0"/>
    </xf>
    <xf numFmtId="0" fontId="50" fillId="14" borderId="30" xfId="0" applyFont="1" applyFill="1" applyBorder="1" applyAlignment="1" applyProtection="1">
      <alignment horizontal="center" vertical="center" wrapText="1"/>
      <protection locked="0"/>
    </xf>
    <xf numFmtId="0" fontId="50" fillId="14" borderId="2" xfId="0" applyFont="1" applyFill="1" applyBorder="1" applyAlignment="1" applyProtection="1">
      <alignment horizontal="center" vertical="center" wrapText="1"/>
      <protection locked="0"/>
    </xf>
    <xf numFmtId="0" fontId="24" fillId="19" borderId="30" xfId="1" applyFont="1" applyFill="1" applyBorder="1" applyAlignment="1" applyProtection="1">
      <alignment horizontal="center" wrapText="1"/>
      <protection locked="0"/>
    </xf>
    <xf numFmtId="0" fontId="24" fillId="18" borderId="2" xfId="1" applyFont="1" applyFill="1" applyBorder="1" applyAlignment="1" applyProtection="1">
      <alignment horizontal="center" wrapText="1"/>
      <protection locked="0"/>
    </xf>
    <xf numFmtId="0" fontId="24" fillId="18" borderId="23" xfId="1" applyFont="1" applyFill="1" applyBorder="1" applyAlignment="1" applyProtection="1">
      <alignment horizontal="center" wrapText="1"/>
      <protection locked="0"/>
    </xf>
    <xf numFmtId="0" fontId="50" fillId="19" borderId="2" xfId="0" applyFont="1" applyFill="1" applyBorder="1" applyAlignment="1" applyProtection="1">
      <alignment horizontal="center" vertical="center" wrapText="1"/>
      <protection locked="0"/>
    </xf>
    <xf numFmtId="0" fontId="15" fillId="22" borderId="27" xfId="0" applyFont="1" applyFill="1" applyBorder="1" applyProtection="1">
      <protection locked="0"/>
    </xf>
    <xf numFmtId="0" fontId="24" fillId="16" borderId="2" xfId="0" applyFont="1" applyFill="1" applyBorder="1" applyAlignment="1" applyProtection="1">
      <alignment horizontal="center"/>
      <protection locked="0"/>
    </xf>
    <xf numFmtId="0" fontId="24" fillId="15" borderId="2" xfId="0" applyFont="1" applyFill="1" applyBorder="1" applyAlignment="1" applyProtection="1">
      <alignment horizontal="center"/>
      <protection locked="0"/>
    </xf>
    <xf numFmtId="0" fontId="24" fillId="15" borderId="3" xfId="0" applyFont="1" applyFill="1" applyBorder="1" applyAlignment="1" applyProtection="1">
      <alignment horizontal="center"/>
      <protection locked="0"/>
    </xf>
    <xf numFmtId="0" fontId="24" fillId="16" borderId="23" xfId="0" applyFont="1" applyFill="1" applyBorder="1" applyAlignment="1" applyProtection="1">
      <alignment horizontal="center" wrapText="1"/>
      <protection locked="0"/>
    </xf>
    <xf numFmtId="0" fontId="50" fillId="16" borderId="30" xfId="0" applyFont="1" applyFill="1" applyBorder="1" applyAlignment="1" applyProtection="1">
      <alignment horizontal="center" vertical="center" wrapText="1"/>
      <protection locked="0"/>
    </xf>
    <xf numFmtId="0" fontId="50" fillId="16" borderId="2" xfId="0" applyFont="1" applyFill="1" applyBorder="1" applyAlignment="1" applyProtection="1">
      <alignment horizontal="center" vertical="center" wrapText="1"/>
      <protection locked="0"/>
    </xf>
    <xf numFmtId="165" fontId="27" fillId="0" borderId="24" xfId="0" applyNumberFormat="1" applyFont="1" applyBorder="1" applyAlignment="1" applyProtection="1">
      <alignment horizontal="center"/>
      <protection locked="0"/>
    </xf>
    <xf numFmtId="165" fontId="27" fillId="0" borderId="7" xfId="0" applyNumberFormat="1" applyFont="1" applyBorder="1" applyAlignment="1" applyProtection="1">
      <alignment horizontal="center"/>
      <protection locked="0"/>
    </xf>
    <xf numFmtId="165" fontId="27" fillId="0" borderId="8" xfId="0" applyNumberFormat="1" applyFont="1" applyBorder="1" applyAlignment="1" applyProtection="1">
      <alignment horizontal="center"/>
      <protection locked="0"/>
    </xf>
    <xf numFmtId="165" fontId="27" fillId="0" borderId="25" xfId="0" applyNumberFormat="1" applyFont="1" applyBorder="1" applyAlignment="1" applyProtection="1">
      <alignment horizontal="center"/>
      <protection locked="0"/>
    </xf>
    <xf numFmtId="9" fontId="27" fillId="0" borderId="7" xfId="3" applyFont="1" applyFill="1" applyBorder="1" applyAlignment="1" applyProtection="1">
      <alignment horizontal="center"/>
      <protection locked="0"/>
    </xf>
    <xf numFmtId="9" fontId="27" fillId="0" borderId="8" xfId="3" applyFont="1" applyFill="1" applyBorder="1" applyAlignment="1" applyProtection="1">
      <alignment horizontal="center"/>
      <protection locked="0"/>
    </xf>
    <xf numFmtId="9" fontId="27" fillId="0" borderId="13" xfId="3" applyFont="1" applyFill="1" applyBorder="1" applyAlignment="1" applyProtection="1">
      <alignment horizontal="center"/>
      <protection locked="0"/>
    </xf>
    <xf numFmtId="9" fontId="27" fillId="0" borderId="25" xfId="3" applyFont="1" applyFill="1" applyBorder="1" applyAlignment="1" applyProtection="1">
      <alignment horizontal="center"/>
      <protection locked="0"/>
    </xf>
    <xf numFmtId="9" fontId="28" fillId="13" borderId="7" xfId="3" applyFont="1" applyFill="1" applyBorder="1" applyAlignment="1" applyProtection="1">
      <alignment horizontal="center" wrapText="1"/>
    </xf>
    <xf numFmtId="9" fontId="28" fillId="13" borderId="8" xfId="3" applyFont="1" applyFill="1" applyBorder="1" applyAlignment="1" applyProtection="1">
      <alignment horizontal="center" wrapText="1"/>
    </xf>
    <xf numFmtId="3" fontId="28" fillId="13" borderId="7" xfId="0" applyNumberFormat="1" applyFont="1" applyFill="1" applyBorder="1" applyAlignment="1">
      <alignment horizontal="center" wrapText="1"/>
    </xf>
    <xf numFmtId="3" fontId="28" fillId="13" borderId="8" xfId="0" applyNumberFormat="1" applyFont="1" applyFill="1" applyBorder="1" applyAlignment="1">
      <alignment horizont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1" fillId="5" borderId="27" xfId="0" applyFont="1" applyFill="1" applyBorder="1" applyProtection="1">
      <protection locked="0"/>
    </xf>
    <xf numFmtId="0" fontId="15" fillId="23" borderId="4" xfId="0" applyFont="1" applyFill="1" applyBorder="1" applyAlignment="1" applyProtection="1">
      <alignment horizontal="left"/>
      <protection locked="0"/>
    </xf>
    <xf numFmtId="0" fontId="24" fillId="23" borderId="29" xfId="0" applyFont="1" applyFill="1" applyBorder="1" applyAlignment="1" applyProtection="1">
      <alignment horizontal="center"/>
      <protection locked="0"/>
    </xf>
    <xf numFmtId="0" fontId="24" fillId="23" borderId="4" xfId="0" applyFont="1" applyFill="1" applyBorder="1" applyAlignment="1" applyProtection="1">
      <alignment horizontal="center"/>
      <protection locked="0"/>
    </xf>
    <xf numFmtId="0" fontId="24" fillId="23" borderId="18" xfId="0" applyFont="1" applyFill="1" applyBorder="1" applyAlignment="1" applyProtection="1">
      <alignment horizontal="center"/>
      <protection locked="0"/>
    </xf>
    <xf numFmtId="0" fontId="51" fillId="0" borderId="21" xfId="0" applyFont="1" applyBorder="1" applyProtection="1">
      <protection locked="0"/>
    </xf>
    <xf numFmtId="0" fontId="52" fillId="0" borderId="21" xfId="0" applyFont="1" applyBorder="1" applyProtection="1">
      <protection locked="0"/>
    </xf>
    <xf numFmtId="0" fontId="51" fillId="0" borderId="0" xfId="0" applyFont="1" applyProtection="1">
      <protection locked="0"/>
    </xf>
    <xf numFmtId="0" fontId="53" fillId="0" borderId="21" xfId="0" applyFont="1" applyBorder="1" applyProtection="1">
      <protection locked="0"/>
    </xf>
    <xf numFmtId="0" fontId="51" fillId="0" borderId="21" xfId="0" applyFont="1" applyBorder="1"/>
    <xf numFmtId="0" fontId="52" fillId="0" borderId="0" xfId="0" applyFont="1" applyProtection="1">
      <protection locked="0"/>
    </xf>
    <xf numFmtId="164" fontId="33" fillId="0" borderId="2" xfId="0" applyNumberFormat="1" applyFont="1" applyBorder="1" applyAlignment="1" applyProtection="1">
      <alignment horizontal="center"/>
      <protection locked="0"/>
    </xf>
    <xf numFmtId="164" fontId="33" fillId="0" borderId="6" xfId="0" applyNumberFormat="1" applyFont="1" applyBorder="1" applyAlignment="1" applyProtection="1">
      <alignment horizontal="center"/>
      <protection locked="0"/>
    </xf>
    <xf numFmtId="164" fontId="33" fillId="0" borderId="19" xfId="0" applyNumberFormat="1" applyFont="1" applyBorder="1" applyAlignment="1" applyProtection="1">
      <alignment horizontal="center"/>
      <protection locked="0"/>
    </xf>
    <xf numFmtId="164" fontId="33" fillId="0" borderId="3" xfId="0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50" fillId="17" borderId="39" xfId="0" applyFont="1" applyFill="1" applyBorder="1" applyAlignment="1" applyProtection="1">
      <alignment horizontal="center" vertical="top" wrapText="1"/>
      <protection locked="0"/>
    </xf>
    <xf numFmtId="3" fontId="6" fillId="13" borderId="1" xfId="1" applyNumberFormat="1" applyFill="1" applyBorder="1" applyAlignment="1">
      <alignment horizontal="center"/>
    </xf>
    <xf numFmtId="3" fontId="28" fillId="13" borderId="13" xfId="0" applyNumberFormat="1" applyFont="1" applyFill="1" applyBorder="1" applyAlignment="1">
      <alignment horizontal="center" vertical="top" wrapText="1"/>
    </xf>
    <xf numFmtId="0" fontId="31" fillId="4" borderId="40" xfId="1" applyFont="1" applyFill="1" applyBorder="1" applyAlignment="1" applyProtection="1">
      <alignment wrapText="1"/>
      <protection locked="0"/>
    </xf>
    <xf numFmtId="9" fontId="36" fillId="21" borderId="13" xfId="3" applyFont="1" applyFill="1" applyBorder="1" applyAlignment="1">
      <alignment horizontal="center" vertical="center" wrapText="1"/>
    </xf>
    <xf numFmtId="0" fontId="50" fillId="14" borderId="1" xfId="0" applyFont="1" applyFill="1" applyBorder="1" applyAlignment="1" applyProtection="1">
      <alignment horizontal="center" vertical="top" wrapText="1"/>
      <protection locked="0"/>
    </xf>
    <xf numFmtId="0" fontId="15" fillId="4" borderId="40" xfId="1" applyFont="1" applyFill="1" applyBorder="1" applyAlignment="1" applyProtection="1">
      <alignment wrapText="1"/>
      <protection locked="0"/>
    </xf>
    <xf numFmtId="3" fontId="12" fillId="13" borderId="1" xfId="1" applyNumberFormat="1" applyFont="1" applyFill="1" applyBorder="1" applyProtection="1">
      <protection locked="0"/>
    </xf>
    <xf numFmtId="0" fontId="50" fillId="14" borderId="1" xfId="0" applyFont="1" applyFill="1" applyBorder="1" applyAlignment="1" applyProtection="1">
      <alignment horizontal="center" vertical="center" wrapText="1"/>
      <protection locked="0"/>
    </xf>
    <xf numFmtId="0" fontId="50" fillId="19" borderId="1" xfId="0" applyFont="1" applyFill="1" applyBorder="1" applyAlignment="1" applyProtection="1">
      <alignment horizontal="center" vertical="center" wrapText="1"/>
      <protection locked="0"/>
    </xf>
    <xf numFmtId="3" fontId="29" fillId="13" borderId="13" xfId="0" applyNumberFormat="1" applyFont="1" applyFill="1" applyBorder="1" applyAlignment="1">
      <alignment horizontal="center" vertical="top" wrapText="1"/>
    </xf>
    <xf numFmtId="0" fontId="50" fillId="16" borderId="1" xfId="0" applyFont="1" applyFill="1" applyBorder="1" applyAlignment="1" applyProtection="1">
      <alignment horizontal="center" vertical="center" wrapText="1"/>
      <protection locked="0"/>
    </xf>
    <xf numFmtId="3" fontId="28" fillId="13" borderId="13" xfId="0" applyNumberFormat="1" applyFont="1" applyFill="1" applyBorder="1" applyAlignment="1">
      <alignment horizontal="center" wrapText="1"/>
    </xf>
    <xf numFmtId="9" fontId="28" fillId="13" borderId="41" xfId="0" applyNumberFormat="1" applyFont="1" applyFill="1" applyBorder="1" applyAlignment="1">
      <alignment horizontal="center" wrapText="1"/>
    </xf>
    <xf numFmtId="0" fontId="24" fillId="16" borderId="0" xfId="0" applyFont="1" applyFill="1" applyAlignment="1" applyProtection="1">
      <alignment horizontal="center" wrapText="1"/>
      <protection locked="0"/>
    </xf>
    <xf numFmtId="3" fontId="28" fillId="13" borderId="0" xfId="0" applyNumberFormat="1" applyFont="1" applyFill="1" applyAlignment="1">
      <alignment horizontal="center" wrapText="1"/>
    </xf>
    <xf numFmtId="0" fontId="27" fillId="5" borderId="1" xfId="0" applyFont="1" applyFill="1" applyBorder="1" applyAlignment="1" applyProtection="1">
      <alignment horizontal="left" vertical="top"/>
      <protection locked="0"/>
    </xf>
    <xf numFmtId="0" fontId="33" fillId="0" borderId="3" xfId="0" applyFont="1" applyBorder="1" applyAlignment="1" applyProtection="1">
      <alignment horizontal="left" vertical="top"/>
      <protection locked="0"/>
    </xf>
    <xf numFmtId="0" fontId="33" fillId="0" borderId="2" xfId="0" applyFont="1" applyBorder="1" applyAlignment="1" applyProtection="1">
      <alignment horizontal="left" vertical="top"/>
      <protection locked="0"/>
    </xf>
    <xf numFmtId="0" fontId="34" fillId="5" borderId="1" xfId="4" applyFont="1" applyFill="1" applyBorder="1" applyAlignment="1" applyProtection="1">
      <alignment horizontal="left" vertical="top"/>
      <protection locked="0"/>
    </xf>
    <xf numFmtId="0" fontId="10" fillId="0" borderId="16" xfId="0" applyFont="1" applyBorder="1" applyAlignment="1" applyProtection="1">
      <alignment horizontal="left"/>
      <protection locked="0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0" fillId="0" borderId="16" xfId="1" applyFont="1" applyBorder="1" applyAlignment="1" applyProtection="1">
      <alignment wrapText="1"/>
      <protection locked="0"/>
    </xf>
    <xf numFmtId="0" fontId="0" fillId="0" borderId="16" xfId="0" applyBorder="1"/>
    <xf numFmtId="0" fontId="0" fillId="0" borderId="17" xfId="0" applyBorder="1"/>
    <xf numFmtId="167" fontId="26" fillId="5" borderId="1" xfId="0" applyNumberFormat="1" applyFont="1" applyFill="1" applyBorder="1" applyAlignment="1" applyProtection="1">
      <alignment horizontal="center" vertical="center"/>
      <protection locked="0"/>
    </xf>
    <xf numFmtId="167" fontId="25" fillId="0" borderId="2" xfId="0" applyNumberFormat="1" applyFont="1" applyBorder="1" applyProtection="1">
      <protection locked="0"/>
    </xf>
    <xf numFmtId="0" fontId="6" fillId="0" borderId="27" xfId="1" applyBorder="1" applyAlignment="1" applyProtection="1">
      <alignment horizontal="left" wrapText="1"/>
      <protection locked="0"/>
    </xf>
    <xf numFmtId="0" fontId="6" fillId="0" borderId="3" xfId="1" applyBorder="1" applyAlignment="1" applyProtection="1">
      <alignment horizontal="left" wrapText="1"/>
      <protection locked="0"/>
    </xf>
    <xf numFmtId="0" fontId="6" fillId="0" borderId="23" xfId="1" applyBorder="1" applyAlignment="1" applyProtection="1">
      <alignment horizontal="left" wrapText="1"/>
      <protection locked="0"/>
    </xf>
    <xf numFmtId="0" fontId="15" fillId="17" borderId="3" xfId="0" applyFont="1" applyFill="1" applyBorder="1" applyAlignment="1" applyProtection="1">
      <alignment horizontal="left"/>
      <protection locked="0"/>
    </xf>
    <xf numFmtId="0" fontId="4" fillId="0" borderId="3" xfId="0" applyFont="1" applyBorder="1"/>
    <xf numFmtId="0" fontId="4" fillId="0" borderId="23" xfId="0" applyFont="1" applyBorder="1"/>
    <xf numFmtId="0" fontId="44" fillId="13" borderId="26" xfId="0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wrapText="1"/>
    </xf>
    <xf numFmtId="0" fontId="0" fillId="0" borderId="24" xfId="0" applyBorder="1" applyAlignment="1">
      <alignment wrapText="1"/>
    </xf>
    <xf numFmtId="0" fontId="47" fillId="4" borderId="27" xfId="1" applyFont="1" applyFill="1" applyBorder="1" applyAlignment="1" applyProtection="1">
      <alignment wrapText="1"/>
      <protection locked="0"/>
    </xf>
    <xf numFmtId="0" fontId="43" fillId="0" borderId="3" xfId="0" applyFont="1" applyBorder="1" applyAlignment="1">
      <alignment wrapText="1"/>
    </xf>
    <xf numFmtId="0" fontId="43" fillId="0" borderId="23" xfId="0" applyFont="1" applyBorder="1" applyAlignment="1">
      <alignment wrapText="1"/>
    </xf>
    <xf numFmtId="0" fontId="46" fillId="5" borderId="27" xfId="1" applyFont="1" applyFill="1" applyBorder="1" applyAlignment="1" applyProtection="1">
      <alignment horizontal="left" wrapText="1"/>
      <protection locked="0"/>
    </xf>
    <xf numFmtId="0" fontId="1" fillId="0" borderId="3" xfId="0" applyFont="1" applyBorder="1"/>
    <xf numFmtId="0" fontId="1" fillId="0" borderId="23" xfId="0" applyFont="1" applyBorder="1"/>
    <xf numFmtId="0" fontId="43" fillId="0" borderId="15" xfId="0" applyFont="1" applyBorder="1" applyAlignment="1">
      <alignment wrapText="1"/>
    </xf>
    <xf numFmtId="0" fontId="43" fillId="0" borderId="24" xfId="0" applyFont="1" applyBorder="1" applyAlignment="1">
      <alignment wrapText="1"/>
    </xf>
    <xf numFmtId="0" fontId="44" fillId="21" borderId="32" xfId="0" applyFont="1" applyFill="1" applyBorder="1" applyAlignment="1">
      <alignment horizontal="left" vertical="center" wrapText="1"/>
    </xf>
    <xf numFmtId="0" fontId="49" fillId="21" borderId="32" xfId="0" applyFont="1" applyFill="1" applyBorder="1" applyAlignment="1">
      <alignment wrapText="1"/>
    </xf>
    <xf numFmtId="0" fontId="49" fillId="21" borderId="35" xfId="0" applyFont="1" applyFill="1" applyBorder="1" applyAlignment="1">
      <alignment wrapText="1"/>
    </xf>
    <xf numFmtId="0" fontId="11" fillId="5" borderId="38" xfId="0" applyFont="1" applyFill="1" applyBorder="1" applyProtection="1">
      <protection locked="0"/>
    </xf>
    <xf numFmtId="0" fontId="11" fillId="5" borderId="5" xfId="0" applyFont="1" applyFill="1" applyBorder="1" applyProtection="1">
      <protection locked="0"/>
    </xf>
    <xf numFmtId="0" fontId="11" fillId="5" borderId="22" xfId="0" applyFont="1" applyFill="1" applyBorder="1" applyProtection="1">
      <protection locked="0"/>
    </xf>
    <xf numFmtId="0" fontId="15" fillId="17" borderId="27" xfId="0" applyFont="1" applyFill="1" applyBorder="1" applyAlignment="1" applyProtection="1">
      <alignment horizontal="left" wrapText="1"/>
      <protection locked="0"/>
    </xf>
    <xf numFmtId="0" fontId="15" fillId="17" borderId="3" xfId="0" applyFont="1" applyFill="1" applyBorder="1" applyAlignment="1" applyProtection="1">
      <alignment horizontal="left" wrapText="1"/>
      <protection locked="0"/>
    </xf>
    <xf numFmtId="0" fontId="15" fillId="17" borderId="23" xfId="0" applyFont="1" applyFill="1" applyBorder="1" applyAlignment="1" applyProtection="1">
      <alignment horizontal="left" wrapText="1"/>
      <protection locked="0"/>
    </xf>
    <xf numFmtId="0" fontId="48" fillId="0" borderId="27" xfId="1" applyFont="1" applyBorder="1" applyAlignment="1" applyProtection="1">
      <alignment horizontal="left" wrapText="1"/>
      <protection locked="0"/>
    </xf>
    <xf numFmtId="0" fontId="48" fillId="0" borderId="3" xfId="1" applyFont="1" applyBorder="1" applyAlignment="1" applyProtection="1">
      <alignment horizontal="left" wrapText="1"/>
      <protection locked="0"/>
    </xf>
    <xf numFmtId="0" fontId="48" fillId="0" borderId="23" xfId="1" applyFont="1" applyBorder="1" applyAlignment="1" applyProtection="1">
      <alignment horizontal="left" wrapText="1"/>
      <protection locked="0"/>
    </xf>
    <xf numFmtId="0" fontId="46" fillId="0" borderId="27" xfId="1" applyFont="1" applyBorder="1" applyAlignment="1" applyProtection="1">
      <alignment horizontal="left" wrapText="1"/>
      <protection locked="0"/>
    </xf>
    <xf numFmtId="0" fontId="46" fillId="0" borderId="3" xfId="1" applyFont="1" applyBorder="1" applyAlignment="1" applyProtection="1">
      <alignment horizontal="left" wrapText="1"/>
      <protection locked="0"/>
    </xf>
    <xf numFmtId="0" fontId="46" fillId="0" borderId="23" xfId="1" applyFont="1" applyBorder="1" applyAlignment="1" applyProtection="1">
      <alignment horizontal="left" wrapText="1"/>
      <protection locked="0"/>
    </xf>
    <xf numFmtId="0" fontId="28" fillId="13" borderId="26" xfId="0" applyFont="1" applyFill="1" applyBorder="1" applyAlignment="1" applyProtection="1">
      <alignment vertical="center" wrapText="1"/>
      <protection locked="0"/>
    </xf>
    <xf numFmtId="0" fontId="28" fillId="13" borderId="15" xfId="0" applyFont="1" applyFill="1" applyBorder="1" applyAlignment="1" applyProtection="1">
      <alignment vertical="center" wrapText="1"/>
      <protection locked="0"/>
    </xf>
    <xf numFmtId="0" fontId="28" fillId="13" borderId="24" xfId="0" applyFont="1" applyFill="1" applyBorder="1" applyAlignment="1" applyProtection="1">
      <alignment vertical="center" wrapText="1"/>
      <protection locked="0"/>
    </xf>
    <xf numFmtId="0" fontId="15" fillId="18" borderId="27" xfId="1" applyFont="1" applyFill="1" applyBorder="1" applyAlignment="1" applyProtection="1">
      <alignment vertical="center" wrapText="1"/>
      <protection locked="0"/>
    </xf>
    <xf numFmtId="0" fontId="15" fillId="18" borderId="3" xfId="1" applyFont="1" applyFill="1" applyBorder="1" applyAlignment="1" applyProtection="1">
      <alignment vertical="center" wrapText="1"/>
      <protection locked="0"/>
    </xf>
    <xf numFmtId="0" fontId="15" fillId="18" borderId="23" xfId="1" applyFont="1" applyFill="1" applyBorder="1" applyAlignment="1" applyProtection="1">
      <alignment vertical="center" wrapText="1"/>
      <protection locked="0"/>
    </xf>
    <xf numFmtId="0" fontId="2" fillId="21" borderId="32" xfId="0" applyFont="1" applyFill="1" applyBorder="1" applyAlignment="1">
      <alignment wrapText="1"/>
    </xf>
    <xf numFmtId="0" fontId="2" fillId="21" borderId="35" xfId="0" applyFont="1" applyFill="1" applyBorder="1" applyAlignment="1">
      <alignment wrapText="1"/>
    </xf>
    <xf numFmtId="0" fontId="15" fillId="4" borderId="27" xfId="1" applyFont="1" applyFill="1" applyBorder="1" applyAlignment="1" applyProtection="1">
      <alignment wrapText="1"/>
      <protection locked="0"/>
    </xf>
    <xf numFmtId="0" fontId="4" fillId="0" borderId="3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6" fillId="5" borderId="27" xfId="1" applyFill="1" applyBorder="1" applyAlignment="1" applyProtection="1">
      <alignment horizontal="left" wrapText="1"/>
      <protection locked="0"/>
    </xf>
    <xf numFmtId="0" fontId="0" fillId="0" borderId="3" xfId="0" applyBorder="1"/>
    <xf numFmtId="0" fontId="0" fillId="0" borderId="23" xfId="0" applyBorder="1"/>
  </cellXfs>
  <cellStyles count="9">
    <cellStyle name="40 % - Dekorfärg5" xfId="2" builtinId="47"/>
    <cellStyle name="Dekorfärg1" xfId="5" builtinId="29"/>
    <cellStyle name="Dekorfärg2" xfId="6" builtinId="33"/>
    <cellStyle name="Dekorfärg4" xfId="7" builtinId="41"/>
    <cellStyle name="Dekorfärg6" xfId="8" builtinId="49"/>
    <cellStyle name="Hyperlänk" xfId="4" builtinId="8"/>
    <cellStyle name="Normal" xfId="0" builtinId="0"/>
    <cellStyle name="Normal 3" xfId="1" xr:uid="{00000000-0005-0000-0000-000003000000}"/>
    <cellStyle name="Procent" xfId="3" builtinId="5"/>
  </cellStyles>
  <dxfs count="0"/>
  <tableStyles count="0" defaultTableStyle="TableStyleMedium9" defaultPivotStyle="PivotStyleLight16"/>
  <colors>
    <mruColors>
      <color rgb="FF009CAC"/>
      <color rgb="FFF9F9F9"/>
      <color rgb="FF00B5C8"/>
      <color rgb="FFA0BC60"/>
      <color rgb="FF85A244"/>
      <color rgb="FF00808E"/>
      <color rgb="FFF2C4D7"/>
      <color rgb="FFEA9EBD"/>
      <color rgb="FF8E1E4B"/>
      <color rgb="FFAD25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Investeringar/Skuldförändring (Mnkr)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Investeringar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Investeringar!$F$107:$P$107</c:f>
              <c:numCache>
                <c:formatCode>#,##0</c:formatCode>
                <c:ptCount val="11"/>
                <c:pt idx="0">
                  <c:v>56.85</c:v>
                </c:pt>
                <c:pt idx="1">
                  <c:v>122.608</c:v>
                </c:pt>
                <c:pt idx="2">
                  <c:v>36.239999999999995</c:v>
                </c:pt>
                <c:pt idx="3">
                  <c:v>9.1</c:v>
                </c:pt>
                <c:pt idx="4">
                  <c:v>22.5</c:v>
                </c:pt>
                <c:pt idx="5">
                  <c:v>43.000000000000007</c:v>
                </c:pt>
                <c:pt idx="6">
                  <c:v>41</c:v>
                </c:pt>
                <c:pt idx="7">
                  <c:v>12</c:v>
                </c:pt>
                <c:pt idx="8">
                  <c:v>77.099999999999994</c:v>
                </c:pt>
                <c:pt idx="9">
                  <c:v>2.2000000000000002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B-44F3-960A-4D64DA838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5508488"/>
        <c:axId val="795511440"/>
      </c:barChart>
      <c:lineChart>
        <c:grouping val="standard"/>
        <c:varyColors val="0"/>
        <c:ser>
          <c:idx val="1"/>
          <c:order val="1"/>
          <c:tx>
            <c:v>Skuldförändring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Investeringar!$F$17:$P$17</c:f>
              <c:numCache>
                <c:formatCode>General</c:formatCod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numCache>
            </c:numRef>
          </c:cat>
          <c:val>
            <c:numRef>
              <c:f>Investeringar!$F$120:$P$120</c:f>
              <c:numCache>
                <c:formatCode>#\ ##0_ ;[Red]\-#\ ##0\ 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B-44F3-960A-4D64DA838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508488"/>
        <c:axId val="795511440"/>
      </c:lineChart>
      <c:catAx>
        <c:axId val="79550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511440"/>
        <c:crosses val="autoZero"/>
        <c:auto val="1"/>
        <c:lblAlgn val="ctr"/>
        <c:lblOffset val="100"/>
        <c:noMultiLvlLbl val="0"/>
      </c:catAx>
      <c:valAx>
        <c:axId val="79551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50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Kapitalkostnader (mnkr)</a:t>
            </a:r>
          </a:p>
        </c:rich>
      </c:tx>
      <c:layout>
        <c:manualLayout>
          <c:xMode val="edge"/>
          <c:yMode val="edge"/>
          <c:x val="0.33745350422258313"/>
          <c:y val="4.0790304112594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sv-SE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Investeringar!$B$114</c:f>
              <c:strCache>
                <c:ptCount val="1"/>
                <c:pt idx="0">
                  <c:v>Avskrivning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Investeringar!$D$113:$P$113</c15:sqref>
                  </c15:fullRef>
                </c:ext>
              </c:extLst>
              <c:f>Investeringar!$F$113:$P$113</c:f>
              <c:numCache>
                <c:formatCode>General</c:formatCod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Investeringar!$D$114:$P$114</c15:sqref>
                  </c15:fullRef>
                </c:ext>
              </c:extLst>
              <c:f>Investeringar!$F$114:$P$114</c:f>
              <c:numCache>
                <c:formatCode>General</c:formatCode>
                <c:ptCount val="11"/>
                <c:pt idx="0" formatCode="#,##0">
                  <c:v>39.910164999999999</c:v>
                </c:pt>
                <c:pt idx="1" formatCode="#,##0">
                  <c:v>47.903881303809541</c:v>
                </c:pt>
                <c:pt idx="2" formatCode="#,##0">
                  <c:v>55.000885028253975</c:v>
                </c:pt>
                <c:pt idx="3" formatCode="#,##0">
                  <c:v>48.292733497142862</c:v>
                </c:pt>
                <c:pt idx="4" formatCode="#,##0">
                  <c:v>47.308750080476187</c:v>
                </c:pt>
                <c:pt idx="5" formatCode="#,##0">
                  <c:v>47.071329570476195</c:v>
                </c:pt>
                <c:pt idx="6" formatCode="#,##0">
                  <c:v>48.118265787619052</c:v>
                </c:pt>
                <c:pt idx="7" formatCode="#,##0">
                  <c:v>48.72100953333333</c:v>
                </c:pt>
                <c:pt idx="8" formatCode="#,##0">
                  <c:v>55.732481310000004</c:v>
                </c:pt>
                <c:pt idx="9" formatCode="#,##0">
                  <c:v>45.131345136666653</c:v>
                </c:pt>
                <c:pt idx="10" formatCode="#,##0">
                  <c:v>36.87524767666666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1-4F6F-989B-D6007F8DAD1A}"/>
            </c:ext>
          </c:extLst>
        </c:ser>
        <c:ser>
          <c:idx val="1"/>
          <c:order val="1"/>
          <c:tx>
            <c:strRef>
              <c:f>Investeringar!$B$115</c:f>
              <c:strCache>
                <c:ptCount val="1"/>
                <c:pt idx="0">
                  <c:v>Räntekostnad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Investeringar!$D$113:$P$113</c15:sqref>
                  </c15:fullRef>
                </c:ext>
              </c:extLst>
              <c:f>Investeringar!$F$113:$P$113</c:f>
              <c:numCache>
                <c:formatCode>General</c:formatCod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Investeringar!$D$115:$P$115</c15:sqref>
                  </c15:fullRef>
                </c:ext>
              </c:extLst>
              <c:f>Investeringar!$F$115:$P$115</c:f>
              <c:numCache>
                <c:formatCode>General</c:formatCode>
                <c:ptCount val="11"/>
                <c:pt idx="0" formatCode="#,##0">
                  <c:v>0</c:v>
                </c:pt>
                <c:pt idx="1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1-4F6F-989B-D6007F8DAD1A}"/>
            </c:ext>
          </c:extLst>
        </c:ser>
        <c:ser>
          <c:idx val="2"/>
          <c:order val="2"/>
          <c:tx>
            <c:strRef>
              <c:f>Investeringar!$B$116</c:f>
              <c:strCache>
                <c:ptCount val="1"/>
                <c:pt idx="0">
                  <c:v>Nedskrivning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Investeringar!$D$113:$P$113</c15:sqref>
                  </c15:fullRef>
                </c:ext>
              </c:extLst>
              <c:f>Investeringar!$F$113:$P$113</c:f>
              <c:numCache>
                <c:formatCode>General</c:formatCod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Investeringar!$D$116:$P$116</c15:sqref>
                  </c15:fullRef>
                </c:ext>
              </c:extLst>
              <c:f>Investeringar!$F$116:$P$116</c:f>
              <c:numCache>
                <c:formatCode>General</c:formatCode>
                <c:ptCount val="11"/>
                <c:pt idx="0" formatCode="#,##0">
                  <c:v>0</c:v>
                </c:pt>
                <c:pt idx="1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B1-4F6F-989B-D6007F8DA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125816"/>
        <c:axId val="89312745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Investeringar!$B$117</c15:sqref>
                        </c15:formulaRef>
                      </c:ext>
                    </c:extLst>
                    <c:strCache>
                      <c:ptCount val="1"/>
                      <c:pt idx="0">
                        <c:v>SUMMA KAPITALKOSTNADER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Investeringar!$D$113:$P$113</c15:sqref>
                        </c15:fullRef>
                        <c15:formulaRef>
                          <c15:sqref>Investeringar!$F$113:$P$113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Investeringar!$D$117:$P$117</c15:sqref>
                        </c15:fullRef>
                        <c15:formulaRef>
                          <c15:sqref>Investeringar!$F$117:$P$117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 formatCode="#,##0">
                        <c:v>39.910164999999999</c:v>
                      </c:pt>
                      <c:pt idx="1" formatCode="#,##0">
                        <c:v>47.903881303809541</c:v>
                      </c:pt>
                      <c:pt idx="2" formatCode="#,##0">
                        <c:v>55.000885028253975</c:v>
                      </c:pt>
                      <c:pt idx="3" formatCode="#,##0">
                        <c:v>48.292733497142862</c:v>
                      </c:pt>
                      <c:pt idx="4" formatCode="#,##0">
                        <c:v>47.308750080476187</c:v>
                      </c:pt>
                      <c:pt idx="5" formatCode="#,##0">
                        <c:v>47.071329570476195</c:v>
                      </c:pt>
                      <c:pt idx="6" formatCode="#,##0">
                        <c:v>48.118265787619052</c:v>
                      </c:pt>
                      <c:pt idx="7" formatCode="#,##0">
                        <c:v>48.72100953333333</c:v>
                      </c:pt>
                      <c:pt idx="8" formatCode="#,##0">
                        <c:v>55.732481310000004</c:v>
                      </c:pt>
                      <c:pt idx="9" formatCode="#,##0">
                        <c:v>45.131345136666653</c:v>
                      </c:pt>
                      <c:pt idx="10" formatCode="#,##0">
                        <c:v>36.87524767666666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79B1-4F6F-989B-D6007F8DAD1A}"/>
                  </c:ext>
                </c:extLst>
              </c15:ser>
            </c15:filteredLineSeries>
          </c:ext>
        </c:extLst>
      </c:lineChart>
      <c:catAx>
        <c:axId val="89312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3127456"/>
        <c:crosses val="autoZero"/>
        <c:auto val="1"/>
        <c:lblAlgn val="ctr"/>
        <c:lblOffset val="100"/>
        <c:noMultiLvlLbl val="0"/>
      </c:catAx>
      <c:valAx>
        <c:axId val="89312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312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Soliditetsprognos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765436963270643E-2"/>
          <c:y val="0.16331518450250931"/>
          <c:w val="0.90276904085404031"/>
          <c:h val="0.7273450964848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Investeringar!$B$121</c:f>
              <c:strCache>
                <c:ptCount val="1"/>
                <c:pt idx="0">
                  <c:v>SOLIDITETSPROGNOS (procent, bokförda värden)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Investeringar!$C$119:$P$119</c15:sqref>
                  </c15:fullRef>
                </c:ext>
              </c:extLst>
              <c:f>Investeringar!$F$119:$P$119</c:f>
              <c:strCach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Investeringar!$C$121:$P$121</c15:sqref>
                  </c15:fullRef>
                </c:ext>
              </c:extLst>
              <c:f>Investeringar!$F$121:$P$121</c:f>
              <c:numCache>
                <c:formatCode>General</c:formatCode>
                <c:ptCount val="11"/>
                <c:pt idx="0" formatCode="0%">
                  <c:v>0.41</c:v>
                </c:pt>
                <c:pt idx="1" formatCode="0%">
                  <c:v>0.4</c:v>
                </c:pt>
                <c:pt idx="2" formatCode="0%">
                  <c:v>0.41</c:v>
                </c:pt>
                <c:pt idx="3" formatCode="0%">
                  <c:v>0.43</c:v>
                </c:pt>
                <c:pt idx="4" formatCode="0%">
                  <c:v>0.45</c:v>
                </c:pt>
                <c:pt idx="5" formatCode="0%">
                  <c:v>0.45</c:v>
                </c:pt>
                <c:pt idx="6" formatCode="0%">
                  <c:v>0.45</c:v>
                </c:pt>
                <c:pt idx="7" formatCode="0%">
                  <c:v>0.45</c:v>
                </c:pt>
                <c:pt idx="8" formatCode="0%">
                  <c:v>0.45</c:v>
                </c:pt>
                <c:pt idx="9" formatCode="0%">
                  <c:v>0.46</c:v>
                </c:pt>
                <c:pt idx="10" formatCode="0%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C-41A1-AC07-5B92BA725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6608224"/>
        <c:axId val="1196605928"/>
      </c:barChart>
      <c:catAx>
        <c:axId val="11966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6605928"/>
        <c:crosses val="autoZero"/>
        <c:auto val="1"/>
        <c:lblAlgn val="ctr"/>
        <c:lblOffset val="100"/>
        <c:noMultiLvlLbl val="0"/>
      </c:catAx>
      <c:valAx>
        <c:axId val="119660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660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Egenfinansieringsgrad Nyinvesteringar</a:t>
            </a:r>
          </a:p>
        </c:rich>
      </c:tx>
      <c:layout>
        <c:manualLayout>
          <c:xMode val="edge"/>
          <c:yMode val="edge"/>
          <c:x val="0.19951386136760885"/>
          <c:y val="3.4472583400707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Egenfinansieringsgrad Nyinvesteringar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Investeringar!$F$17:$P$17</c:f>
              <c:numCache>
                <c:formatCode>General</c:formatCod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numCache>
            </c:numRef>
          </c:cat>
          <c:val>
            <c:numRef>
              <c:f>Investeringar!$F$40:$P$40</c:f>
              <c:numCache>
                <c:formatCode>0%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7-477E-A868-325D93613A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5394672"/>
        <c:axId val="795393360"/>
      </c:barChart>
      <c:catAx>
        <c:axId val="79539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393360"/>
        <c:crosses val="autoZero"/>
        <c:auto val="1"/>
        <c:lblAlgn val="ctr"/>
        <c:lblOffset val="100"/>
        <c:noMultiLvlLbl val="0"/>
      </c:catAx>
      <c:valAx>
        <c:axId val="79539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39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/>
              <a:t>Totala</a:t>
            </a:r>
            <a:r>
              <a:rPr lang="sv-SE" sz="1400" baseline="0"/>
              <a:t> investeringar fördelade mellan ny- och reinvestering</a:t>
            </a:r>
            <a:endParaRPr lang="sv-SE" sz="1400"/>
          </a:p>
        </c:rich>
      </c:tx>
      <c:layout>
        <c:manualLayout>
          <c:xMode val="edge"/>
          <c:yMode val="edge"/>
          <c:x val="0.11743105864638816"/>
          <c:y val="3.4282212795363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Årliga nyinvesteringar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Investeringar!$F$17:$P$17</c:f>
              <c:numCache>
                <c:formatCode>General</c:formatCod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numCache>
            </c:numRef>
          </c:cat>
          <c:val>
            <c:numRef>
              <c:f>Investeringar!$F$39:$P$39</c:f>
              <c:numCache>
                <c:formatCode>#,##0</c:formatCode>
                <c:ptCount val="11"/>
                <c:pt idx="0">
                  <c:v>20</c:v>
                </c:pt>
                <c:pt idx="1">
                  <c:v>73.75</c:v>
                </c:pt>
                <c:pt idx="2">
                  <c:v>25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0-45EE-9B7D-A5813C891BFC}"/>
            </c:ext>
          </c:extLst>
        </c:ser>
        <c:ser>
          <c:idx val="1"/>
          <c:order val="1"/>
          <c:tx>
            <c:v>Årliga Reinvesteringar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Investeringar!$F$17:$P$17</c:f>
              <c:numCache>
                <c:formatCode>General</c:formatCod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numCache>
            </c:numRef>
          </c:cat>
          <c:val>
            <c:numRef>
              <c:f>Investeringar!$F$105:$P$105</c:f>
              <c:numCache>
                <c:formatCode>#,##0</c:formatCode>
                <c:ptCount val="11"/>
                <c:pt idx="0">
                  <c:v>36.85</c:v>
                </c:pt>
                <c:pt idx="1">
                  <c:v>48.857999999999997</c:v>
                </c:pt>
                <c:pt idx="2">
                  <c:v>11.239999999999998</c:v>
                </c:pt>
                <c:pt idx="3">
                  <c:v>6.1</c:v>
                </c:pt>
                <c:pt idx="4">
                  <c:v>22.5</c:v>
                </c:pt>
                <c:pt idx="5">
                  <c:v>43.000000000000007</c:v>
                </c:pt>
                <c:pt idx="6">
                  <c:v>41</c:v>
                </c:pt>
                <c:pt idx="7">
                  <c:v>12</c:v>
                </c:pt>
                <c:pt idx="8">
                  <c:v>48.1</c:v>
                </c:pt>
                <c:pt idx="9">
                  <c:v>2.2000000000000002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20-45EE-9B7D-A5813C891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251328"/>
        <c:axId val="1730243648"/>
      </c:barChart>
      <c:catAx>
        <c:axId val="17302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243648"/>
        <c:crosses val="autoZero"/>
        <c:auto val="1"/>
        <c:lblAlgn val="ctr"/>
        <c:lblOffset val="100"/>
        <c:noMultiLvlLbl val="0"/>
      </c:catAx>
      <c:valAx>
        <c:axId val="173024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2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/>
              <a:t>Årliga investeringar och ackumulerad</a:t>
            </a:r>
            <a:r>
              <a:rPr lang="sv-SE" sz="1400" baseline="0"/>
              <a:t> skuldförändring</a:t>
            </a:r>
            <a:endParaRPr lang="sv-SE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Ackumulerad skuldförändring</c:v>
          </c:tx>
          <c:spPr>
            <a:ln w="28575" cap="rnd">
              <a:solidFill>
                <a:schemeClr val="accent3">
                  <a:shade val="76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Investeringar!$F$119:$P$119</c:f>
              <c:numCache>
                <c:formatCode>General</c:formatCod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numCache>
            </c:numRef>
          </c:cat>
          <c:val>
            <c:numRef>
              <c:f>Investeringar!$F$128:$P$128</c:f>
              <c:numCache>
                <c:formatCode>#\ ##0_ ;[Red]\-#\ ##0\ </c:formatCode>
                <c:ptCount val="11"/>
                <c:pt idx="0">
                  <c:v>56.85</c:v>
                </c:pt>
                <c:pt idx="1">
                  <c:v>179.458</c:v>
                </c:pt>
                <c:pt idx="2">
                  <c:v>215.69799999999998</c:v>
                </c:pt>
                <c:pt idx="3">
                  <c:v>224.79799999999997</c:v>
                </c:pt>
                <c:pt idx="4">
                  <c:v>247.29799999999997</c:v>
                </c:pt>
                <c:pt idx="5">
                  <c:v>290.298</c:v>
                </c:pt>
                <c:pt idx="6">
                  <c:v>331.298</c:v>
                </c:pt>
                <c:pt idx="7">
                  <c:v>343.298</c:v>
                </c:pt>
                <c:pt idx="8">
                  <c:v>420.39800000000002</c:v>
                </c:pt>
                <c:pt idx="9">
                  <c:v>422.59800000000001</c:v>
                </c:pt>
                <c:pt idx="10">
                  <c:v>422.59800000000001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A-4082-A306-27BEF06BEAD4}"/>
            </c:ext>
          </c:extLst>
        </c:ser>
        <c:ser>
          <c:idx val="1"/>
          <c:order val="1"/>
          <c:tx>
            <c:v>Årliga investeringar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Investeringar!$F$119:$P$119</c:f>
              <c:numCache>
                <c:formatCode>General</c:formatCod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numCache>
            </c:numRef>
          </c:cat>
          <c:val>
            <c:numRef>
              <c:f>Investeringar!$F$129:$P$129</c:f>
              <c:numCache>
                <c:formatCode>#\ ##0_ ;[Red]\-#\ ##0\ 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A-4082-A306-27BEF06B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4368032"/>
        <c:axId val="1194368512"/>
      </c:lineChart>
      <c:catAx>
        <c:axId val="11943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4368512"/>
        <c:crosses val="autoZero"/>
        <c:auto val="1"/>
        <c:lblAlgn val="ctr"/>
        <c:lblOffset val="100"/>
        <c:noMultiLvlLbl val="0"/>
      </c:catAx>
      <c:valAx>
        <c:axId val="119436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\ ##0_ ;[Red]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436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Årlig skuldförändring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Investeringar!$G$119:$P$119</c:f>
              <c:numCache>
                <c:formatCode>General</c:formatCode>
                <c:ptCount val="10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</c:numCache>
            </c:numRef>
          </c:cat>
          <c:val>
            <c:numRef>
              <c:f>Investeringar!$G$120:$P$120</c:f>
              <c:numCache>
                <c:formatCode>#\ ##0_ ;[Red]\-#\ ##0\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A-4262-AB70-316E5F3D3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1243999"/>
        <c:axId val="1211249759"/>
      </c:barChart>
      <c:catAx>
        <c:axId val="1211243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11249759"/>
        <c:crosses val="autoZero"/>
        <c:auto val="1"/>
        <c:lblAlgn val="ctr"/>
        <c:lblOffset val="100"/>
        <c:noMultiLvlLbl val="0"/>
      </c:catAx>
      <c:valAx>
        <c:axId val="1211249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11243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Fördelning Nyinvestering/Reinvestering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Nyinvesteringar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Investeringar!$F$17:$P$17</c:f>
              <c:numCache>
                <c:formatCode>General</c:formatCod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numCache>
            </c:numRef>
          </c:cat>
          <c:val>
            <c:numRef>
              <c:f>Investeringar!$F$39:$P$39</c:f>
              <c:numCache>
                <c:formatCode>#,##0</c:formatCode>
                <c:ptCount val="11"/>
                <c:pt idx="0">
                  <c:v>20</c:v>
                </c:pt>
                <c:pt idx="1">
                  <c:v>73.75</c:v>
                </c:pt>
                <c:pt idx="2">
                  <c:v>25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7-4B76-BF0A-B17FA45AA2E2}"/>
            </c:ext>
          </c:extLst>
        </c:ser>
        <c:ser>
          <c:idx val="1"/>
          <c:order val="1"/>
          <c:tx>
            <c:v>Reinvesteringar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Investeringar!$F$17:$P$17</c:f>
              <c:numCache>
                <c:formatCode>General</c:formatCode>
                <c:ptCount val="1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</c:numCache>
            </c:numRef>
          </c:cat>
          <c:val>
            <c:numRef>
              <c:f>Investeringar!$F$105:$P$105</c:f>
              <c:numCache>
                <c:formatCode>#,##0</c:formatCode>
                <c:ptCount val="11"/>
                <c:pt idx="0">
                  <c:v>36.85</c:v>
                </c:pt>
                <c:pt idx="1">
                  <c:v>48.857999999999997</c:v>
                </c:pt>
                <c:pt idx="2">
                  <c:v>11.239999999999998</c:v>
                </c:pt>
                <c:pt idx="3">
                  <c:v>6.1</c:v>
                </c:pt>
                <c:pt idx="4">
                  <c:v>22.5</c:v>
                </c:pt>
                <c:pt idx="5">
                  <c:v>43.000000000000007</c:v>
                </c:pt>
                <c:pt idx="6">
                  <c:v>41</c:v>
                </c:pt>
                <c:pt idx="7">
                  <c:v>12</c:v>
                </c:pt>
                <c:pt idx="8">
                  <c:v>48.1</c:v>
                </c:pt>
                <c:pt idx="9">
                  <c:v>2.2000000000000002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7-4B76-BF0A-B17FA45AA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879600"/>
        <c:axId val="1963877200"/>
      </c:lineChart>
      <c:catAx>
        <c:axId val="196387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3877200"/>
        <c:crosses val="autoZero"/>
        <c:auto val="1"/>
        <c:lblAlgn val="ctr"/>
        <c:lblOffset val="100"/>
        <c:noMultiLvlLbl val="0"/>
      </c:catAx>
      <c:valAx>
        <c:axId val="196387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387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623171</xdr:colOff>
      <xdr:row>133</xdr:row>
      <xdr:rowOff>50799</xdr:rowOff>
    </xdr:from>
    <xdr:to>
      <xdr:col>8</xdr:col>
      <xdr:colOff>576262</xdr:colOff>
      <xdr:row>152</xdr:row>
      <xdr:rowOff>83344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200F3F2-CFCB-4332-A64B-C05EF2EB5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20401</xdr:colOff>
      <xdr:row>174</xdr:row>
      <xdr:rowOff>34018</xdr:rowOff>
    </xdr:from>
    <xdr:to>
      <xdr:col>18</xdr:col>
      <xdr:colOff>81643</xdr:colOff>
      <xdr:row>185</xdr:row>
      <xdr:rowOff>176892</xdr:rowOff>
    </xdr:to>
    <xdr:graphicFrame macro="">
      <xdr:nvGraphicFramePr>
        <xdr:cNvPr id="6" name="Diagram 3">
          <a:extLst>
            <a:ext uri="{FF2B5EF4-FFF2-40B4-BE49-F238E27FC236}">
              <a16:creationId xmlns:a16="http://schemas.microsoft.com/office/drawing/2014/main" id="{E4C184CE-8D16-4071-A3A3-C906413DD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607219</xdr:colOff>
      <xdr:row>189</xdr:row>
      <xdr:rowOff>52239</xdr:rowOff>
    </xdr:from>
    <xdr:to>
      <xdr:col>9</xdr:col>
      <xdr:colOff>11905</xdr:colOff>
      <xdr:row>200</xdr:row>
      <xdr:rowOff>190500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3BC551A-34B3-44DC-85B6-910D82324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23813</xdr:colOff>
      <xdr:row>153</xdr:row>
      <xdr:rowOff>157953</xdr:rowOff>
    </xdr:from>
    <xdr:to>
      <xdr:col>8</xdr:col>
      <xdr:colOff>595313</xdr:colOff>
      <xdr:row>171</xdr:row>
      <xdr:rowOff>130967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5AB8433A-D1ED-4DF3-8544-8D17FFF7C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54429</xdr:colOff>
      <xdr:row>153</xdr:row>
      <xdr:rowOff>171564</xdr:rowOff>
    </xdr:from>
    <xdr:to>
      <xdr:col>17</xdr:col>
      <xdr:colOff>452437</xdr:colOff>
      <xdr:row>171</xdr:row>
      <xdr:rowOff>136071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2A28CE2-0CB0-446A-A797-8127DCD0A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125869</xdr:colOff>
      <xdr:row>133</xdr:row>
      <xdr:rowOff>11905</xdr:rowOff>
    </xdr:from>
    <xdr:to>
      <xdr:col>18</xdr:col>
      <xdr:colOff>123825</xdr:colOff>
      <xdr:row>152</xdr:row>
      <xdr:rowOff>83344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32497787-F0CB-4A1F-B089-E6B16CFB0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91336</xdr:colOff>
      <xdr:row>189</xdr:row>
      <xdr:rowOff>102224</xdr:rowOff>
    </xdr:from>
    <xdr:to>
      <xdr:col>18</xdr:col>
      <xdr:colOff>67014</xdr:colOff>
      <xdr:row>201</xdr:row>
      <xdr:rowOff>51027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3B1B4D7-2A74-4064-9B04-11CE30D19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142875</xdr:colOff>
      <xdr:row>174</xdr:row>
      <xdr:rowOff>11906</xdr:rowOff>
    </xdr:from>
    <xdr:to>
      <xdr:col>9</xdr:col>
      <xdr:colOff>129780</xdr:colOff>
      <xdr:row>186</xdr:row>
      <xdr:rowOff>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AC56243C-BDED-4187-9CBC-CCD8A3A4A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teborg.se/wps/wcm/connect/c4507798-2eed-4f5d-b356-fe69822375db/City+of+Gothenburg+Green+Bond+Framework+2019-09-12.pdf?MOD=AJPERES&amp;CONVERT_TO=url&amp;CACHEID=ROOTWORKSPACE-c4507798-2eed-4f5d-b356-fe69822375db-n7Pm6P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T240"/>
  <sheetViews>
    <sheetView tabSelected="1" zoomScale="70" zoomScaleNormal="70" zoomScaleSheetLayoutView="50" workbookViewId="0">
      <selection activeCell="G9" sqref="G9"/>
    </sheetView>
  </sheetViews>
  <sheetFormatPr defaultColWidth="9.1796875" defaultRowHeight="14.5" x14ac:dyDescent="0.35"/>
  <cols>
    <col min="1" max="1" width="9.1796875" style="167" customWidth="1"/>
    <col min="2" max="2" width="67.54296875" style="13" customWidth="1"/>
    <col min="3" max="3" width="7" style="13" customWidth="1"/>
    <col min="4" max="4" width="8" style="13" customWidth="1"/>
    <col min="5" max="5" width="8.1796875" style="13" customWidth="1"/>
    <col min="6" max="6" width="11" style="13" customWidth="1"/>
    <col min="7" max="8" width="11.1796875" style="13" customWidth="1"/>
    <col min="9" max="9" width="10.1796875" style="13" customWidth="1"/>
    <col min="10" max="10" width="10.54296875" style="13" customWidth="1"/>
    <col min="11" max="12" width="10.81640625" style="13" customWidth="1"/>
    <col min="13" max="13" width="10" style="13" customWidth="1"/>
    <col min="14" max="14" width="10.54296875" style="13" customWidth="1"/>
    <col min="15" max="15" width="10.26953125" style="13" customWidth="1"/>
    <col min="16" max="16" width="10.54296875" style="13" customWidth="1"/>
    <col min="17" max="17" width="12.81640625" style="13" customWidth="1"/>
    <col min="18" max="18" width="12.54296875" style="13" customWidth="1"/>
    <col min="19" max="19" width="13.81640625" style="13" customWidth="1"/>
    <col min="20" max="20" width="12.54296875" style="13" customWidth="1"/>
    <col min="21" max="16384" width="9.1796875" style="13"/>
  </cols>
  <sheetData>
    <row r="1" spans="1:20" x14ac:dyDescent="0.35">
      <c r="K1" s="39"/>
      <c r="L1" s="39"/>
      <c r="M1" s="39"/>
      <c r="N1" s="39"/>
      <c r="O1" s="39"/>
      <c r="P1" s="39"/>
      <c r="Q1" s="39"/>
      <c r="R1" s="39"/>
      <c r="S1" s="39"/>
    </row>
    <row r="2" spans="1:20" ht="15.5" x14ac:dyDescent="0.35">
      <c r="B2" s="14" t="s">
        <v>0</v>
      </c>
      <c r="C2" s="15"/>
      <c r="D2" s="15"/>
      <c r="E2" s="15"/>
      <c r="F2" s="15"/>
      <c r="G2" s="16"/>
      <c r="H2" s="16"/>
      <c r="I2" s="16"/>
      <c r="J2" s="88"/>
      <c r="K2" s="72" t="s">
        <v>29</v>
      </c>
      <c r="L2" s="105" t="s">
        <v>42</v>
      </c>
      <c r="M2" s="24"/>
      <c r="N2" s="24"/>
      <c r="O2" s="24"/>
      <c r="P2" s="24"/>
      <c r="Q2" s="106"/>
      <c r="R2" s="107"/>
      <c r="S2" s="108"/>
      <c r="T2" s="109"/>
    </row>
    <row r="3" spans="1:20" x14ac:dyDescent="0.35">
      <c r="B3" s="100" t="s">
        <v>1</v>
      </c>
      <c r="C3" s="195" t="s">
        <v>63</v>
      </c>
      <c r="D3" s="196"/>
      <c r="E3" s="196"/>
      <c r="F3" s="197"/>
      <c r="G3" s="16"/>
      <c r="H3" s="15"/>
      <c r="I3" s="15"/>
      <c r="J3" s="88"/>
      <c r="K3" s="87" t="s">
        <v>19</v>
      </c>
      <c r="L3" s="105" t="s">
        <v>41</v>
      </c>
      <c r="M3" s="105"/>
      <c r="N3" s="105"/>
      <c r="O3" s="105"/>
      <c r="P3" s="105"/>
      <c r="Q3" s="110" t="s">
        <v>30</v>
      </c>
      <c r="R3" s="106"/>
      <c r="S3" s="111"/>
      <c r="T3" s="112"/>
    </row>
    <row r="4" spans="1:20" x14ac:dyDescent="0.35">
      <c r="B4" s="100" t="s">
        <v>2</v>
      </c>
      <c r="C4" s="195" t="s">
        <v>64</v>
      </c>
      <c r="D4" s="196"/>
      <c r="E4" s="196"/>
      <c r="F4" s="197"/>
      <c r="G4" s="16"/>
      <c r="H4" s="16"/>
      <c r="I4" s="16"/>
      <c r="J4" s="88"/>
      <c r="K4" s="73" t="s">
        <v>20</v>
      </c>
      <c r="L4" s="24" t="s">
        <v>15</v>
      </c>
      <c r="M4" s="24"/>
      <c r="N4" s="24"/>
      <c r="O4" s="24"/>
      <c r="P4" s="24"/>
      <c r="Q4" s="106"/>
      <c r="R4" s="106"/>
      <c r="S4" s="111"/>
      <c r="T4" s="112"/>
    </row>
    <row r="5" spans="1:20" x14ac:dyDescent="0.35">
      <c r="B5" s="100" t="s">
        <v>3</v>
      </c>
      <c r="C5" s="198" t="s">
        <v>65</v>
      </c>
      <c r="D5" s="196"/>
      <c r="E5" s="196"/>
      <c r="F5" s="197"/>
      <c r="G5" s="16"/>
      <c r="H5" s="15"/>
      <c r="I5" s="15"/>
      <c r="J5" s="88"/>
      <c r="K5" s="22">
        <v>1</v>
      </c>
      <c r="L5" s="24" t="s">
        <v>21</v>
      </c>
      <c r="M5" s="24"/>
      <c r="N5" s="24"/>
      <c r="O5" s="24"/>
      <c r="P5" s="24"/>
      <c r="Q5" s="106"/>
      <c r="R5" s="106"/>
      <c r="S5" s="111"/>
      <c r="T5" s="112"/>
    </row>
    <row r="6" spans="1:20" x14ac:dyDescent="0.35">
      <c r="B6" s="100" t="s">
        <v>4</v>
      </c>
      <c r="C6" s="195" t="s">
        <v>66</v>
      </c>
      <c r="D6" s="196"/>
      <c r="E6" s="196"/>
      <c r="F6" s="197"/>
      <c r="G6" s="16"/>
      <c r="H6" s="16"/>
      <c r="I6" s="16"/>
      <c r="J6" s="88"/>
      <c r="K6" s="22">
        <v>2</v>
      </c>
      <c r="L6" s="24" t="s">
        <v>5</v>
      </c>
      <c r="M6" s="24"/>
      <c r="N6" s="24"/>
      <c r="O6" s="24"/>
      <c r="P6" s="24"/>
      <c r="Q6" s="106"/>
      <c r="R6" s="106"/>
      <c r="S6" s="111"/>
      <c r="T6" s="112"/>
    </row>
    <row r="7" spans="1:20" x14ac:dyDescent="0.35">
      <c r="B7" s="15"/>
      <c r="C7" s="15"/>
      <c r="D7" s="15"/>
      <c r="E7" s="15"/>
      <c r="F7" s="15"/>
      <c r="G7" s="16"/>
      <c r="H7" s="15"/>
      <c r="I7" s="15"/>
      <c r="J7" s="88"/>
      <c r="K7" s="22">
        <v>3</v>
      </c>
      <c r="L7" s="24" t="s">
        <v>14</v>
      </c>
      <c r="M7" s="24"/>
      <c r="N7" s="24"/>
      <c r="O7" s="24"/>
      <c r="P7" s="24"/>
      <c r="Q7" s="106"/>
      <c r="R7" s="106"/>
      <c r="S7" s="111"/>
      <c r="T7" s="112"/>
    </row>
    <row r="8" spans="1:20" ht="15.5" x14ac:dyDescent="0.35">
      <c r="B8" s="14" t="s">
        <v>17</v>
      </c>
      <c r="C8" s="15"/>
      <c r="D8" s="16"/>
      <c r="F8" s="16"/>
      <c r="G8" s="16"/>
      <c r="H8" s="16"/>
      <c r="I8" s="16"/>
      <c r="J8" s="89"/>
      <c r="K8" s="23"/>
      <c r="L8" s="24"/>
      <c r="M8" s="24"/>
      <c r="N8" s="24"/>
      <c r="O8" s="24"/>
      <c r="P8" s="24"/>
      <c r="Q8" s="106"/>
      <c r="R8" s="106"/>
      <c r="S8" s="111"/>
      <c r="T8" s="112"/>
    </row>
    <row r="9" spans="1:20" x14ac:dyDescent="0.35">
      <c r="B9" s="100" t="s">
        <v>16</v>
      </c>
      <c r="C9" s="205">
        <v>45952</v>
      </c>
      <c r="D9" s="206"/>
      <c r="F9" s="16"/>
      <c r="G9" s="16"/>
      <c r="H9" s="16"/>
      <c r="I9" s="16"/>
      <c r="J9" s="89"/>
      <c r="K9" s="74" t="s">
        <v>25</v>
      </c>
      <c r="L9" s="24" t="s">
        <v>7</v>
      </c>
      <c r="M9" s="24"/>
      <c r="N9" s="24"/>
      <c r="O9" s="24"/>
      <c r="P9" s="24"/>
      <c r="Q9" s="106"/>
      <c r="R9" s="106"/>
      <c r="S9" s="111"/>
      <c r="T9" s="112"/>
    </row>
    <row r="10" spans="1:20" x14ac:dyDescent="0.35">
      <c r="B10" s="25" t="s">
        <v>38</v>
      </c>
      <c r="C10" s="26"/>
      <c r="D10" s="16"/>
      <c r="F10" s="16"/>
      <c r="G10" s="15"/>
      <c r="H10" s="15"/>
      <c r="I10" s="15"/>
      <c r="J10" s="88"/>
      <c r="K10" s="27"/>
      <c r="L10" s="24"/>
      <c r="M10" s="24"/>
      <c r="N10" s="24"/>
      <c r="O10" s="24"/>
      <c r="P10" s="24"/>
      <c r="Q10" s="106"/>
      <c r="R10" s="106"/>
      <c r="S10" s="111"/>
      <c r="T10" s="112"/>
    </row>
    <row r="11" spans="1:20" x14ac:dyDescent="0.35">
      <c r="B11" s="16"/>
      <c r="C11" s="16"/>
      <c r="D11" s="15"/>
      <c r="E11" s="15"/>
      <c r="F11" s="15"/>
      <c r="G11" s="15"/>
      <c r="H11" s="15"/>
      <c r="I11" s="15"/>
      <c r="J11" s="88"/>
      <c r="K11" s="90" t="s">
        <v>6</v>
      </c>
      <c r="L11" s="24" t="s">
        <v>18</v>
      </c>
      <c r="M11" s="24"/>
      <c r="N11" s="24"/>
      <c r="O11" s="24"/>
      <c r="P11" s="24"/>
      <c r="Q11" s="106"/>
      <c r="R11" s="106"/>
      <c r="S11" s="111"/>
      <c r="T11" s="112"/>
    </row>
    <row r="12" spans="1:20" x14ac:dyDescent="0.35">
      <c r="B12" s="28"/>
      <c r="C12" s="28"/>
      <c r="D12" s="28"/>
      <c r="E12" s="15"/>
      <c r="F12" s="15"/>
      <c r="G12" s="15"/>
      <c r="H12" s="15"/>
      <c r="I12" s="15"/>
      <c r="J12" s="88"/>
      <c r="K12" s="92"/>
      <c r="L12" s="92"/>
      <c r="M12" s="92"/>
      <c r="N12" s="92"/>
      <c r="O12" s="92"/>
      <c r="P12" s="92"/>
      <c r="Q12" s="92"/>
      <c r="R12" s="92"/>
      <c r="S12" s="91"/>
    </row>
    <row r="14" spans="1:20" ht="18.5" x14ac:dyDescent="0.45">
      <c r="B14" s="30" t="s">
        <v>143</v>
      </c>
      <c r="G14" s="29"/>
      <c r="R14" s="30"/>
    </row>
    <row r="15" spans="1:20" ht="15" customHeight="1" thickBot="1" x14ac:dyDescent="0.4">
      <c r="B15" s="119" t="s">
        <v>13</v>
      </c>
      <c r="C15" s="31"/>
      <c r="D15" s="31"/>
      <c r="E15" s="31"/>
      <c r="F15" s="31"/>
      <c r="G15" s="32"/>
      <c r="H15" s="32"/>
      <c r="I15" s="32"/>
      <c r="J15" s="32"/>
      <c r="K15" s="32"/>
      <c r="L15" s="32"/>
      <c r="M15" s="32"/>
      <c r="N15" s="32"/>
    </row>
    <row r="16" spans="1:20" s="21" customFormat="1" ht="16" thickBot="1" x14ac:dyDescent="0.4">
      <c r="A16" s="168"/>
      <c r="B16" s="202" t="s">
        <v>43</v>
      </c>
      <c r="C16" s="203"/>
      <c r="D16" s="203"/>
      <c r="E16" s="204"/>
      <c r="F16" s="75"/>
      <c r="G16" s="76"/>
      <c r="H16" s="199"/>
      <c r="I16" s="200"/>
      <c r="J16" s="200"/>
      <c r="K16" s="200"/>
      <c r="L16" s="200"/>
      <c r="M16" s="200"/>
      <c r="N16" s="200"/>
      <c r="O16" s="200"/>
      <c r="P16" s="201"/>
      <c r="Q16" s="98"/>
      <c r="R16" s="99"/>
      <c r="S16" s="99"/>
    </row>
    <row r="17" spans="1:20" ht="29.15" customHeight="1" x14ac:dyDescent="0.35">
      <c r="A17" s="165"/>
      <c r="B17" s="161" t="s">
        <v>44</v>
      </c>
      <c r="C17" s="121" t="s">
        <v>28</v>
      </c>
      <c r="D17" s="121" t="s">
        <v>34</v>
      </c>
      <c r="E17" s="122" t="s">
        <v>24</v>
      </c>
      <c r="F17" s="120">
        <v>2026</v>
      </c>
      <c r="G17" s="162">
        <v>2027</v>
      </c>
      <c r="H17" s="163">
        <v>2028</v>
      </c>
      <c r="I17" s="163">
        <v>2029</v>
      </c>
      <c r="J17" s="163">
        <v>2030</v>
      </c>
      <c r="K17" s="163">
        <v>2031</v>
      </c>
      <c r="L17" s="163">
        <v>2032</v>
      </c>
      <c r="M17" s="163">
        <v>2033</v>
      </c>
      <c r="N17" s="163">
        <v>2034</v>
      </c>
      <c r="O17" s="163">
        <v>2035</v>
      </c>
      <c r="P17" s="164">
        <v>2036</v>
      </c>
      <c r="Q17" s="131" t="s">
        <v>83</v>
      </c>
      <c r="R17" s="131" t="s">
        <v>84</v>
      </c>
      <c r="S17" s="179" t="s">
        <v>82</v>
      </c>
      <c r="T17" s="21"/>
    </row>
    <row r="18" spans="1:20" ht="15.5" x14ac:dyDescent="0.35">
      <c r="A18" s="165"/>
      <c r="B18" s="35" t="s">
        <v>67</v>
      </c>
      <c r="C18" s="2"/>
      <c r="D18" s="2">
        <v>3</v>
      </c>
      <c r="E18" s="61"/>
      <c r="F18" s="171"/>
      <c r="G18" s="172">
        <v>2</v>
      </c>
      <c r="H18" s="172"/>
      <c r="I18" s="172"/>
      <c r="J18" s="172"/>
      <c r="K18" s="172"/>
      <c r="L18" s="172"/>
      <c r="M18" s="172"/>
      <c r="N18" s="172"/>
      <c r="O18" s="172"/>
      <c r="P18" s="173"/>
      <c r="Q18" s="64">
        <f t="shared" ref="Q18:Q26" si="0">SUM(G18+H18+I18+J18+K18)</f>
        <v>2</v>
      </c>
      <c r="R18" s="58">
        <f>SUM(L18+M18+N18+O18+P18)</f>
        <v>0</v>
      </c>
      <c r="S18" s="180">
        <f>SUM(Q18:R18)</f>
        <v>2</v>
      </c>
      <c r="T18" s="21"/>
    </row>
    <row r="19" spans="1:20" ht="15.5" x14ac:dyDescent="0.35">
      <c r="A19" s="165"/>
      <c r="B19" s="35" t="s">
        <v>68</v>
      </c>
      <c r="C19" s="2"/>
      <c r="D19" s="2">
        <v>3</v>
      </c>
      <c r="E19" s="61"/>
      <c r="F19" s="171"/>
      <c r="G19" s="171">
        <v>4</v>
      </c>
      <c r="H19" s="171">
        <v>4</v>
      </c>
      <c r="I19" s="171">
        <v>3</v>
      </c>
      <c r="J19" s="171"/>
      <c r="K19" s="171"/>
      <c r="L19" s="171"/>
      <c r="M19" s="171"/>
      <c r="N19" s="171"/>
      <c r="O19" s="171"/>
      <c r="P19" s="173"/>
      <c r="Q19" s="64">
        <f t="shared" si="0"/>
        <v>11</v>
      </c>
      <c r="R19" s="58">
        <f t="shared" ref="R19:R26" si="1">SUM(L19+M19+N19+O19+P19)</f>
        <v>0</v>
      </c>
      <c r="S19" s="180">
        <f t="shared" ref="S19:S35" si="2">SUM(Q19:R19)</f>
        <v>11</v>
      </c>
      <c r="T19" s="21"/>
    </row>
    <row r="20" spans="1:20" ht="15.5" x14ac:dyDescent="0.35">
      <c r="A20" s="165"/>
      <c r="B20" s="35" t="s">
        <v>145</v>
      </c>
      <c r="C20" s="2"/>
      <c r="D20" s="2">
        <v>3</v>
      </c>
      <c r="E20" s="61"/>
      <c r="F20" s="171">
        <v>7</v>
      </c>
      <c r="G20" s="171"/>
      <c r="H20" s="171"/>
      <c r="I20" s="171"/>
      <c r="J20" s="171"/>
      <c r="K20" s="171"/>
      <c r="L20" s="171"/>
      <c r="M20" s="171"/>
      <c r="N20" s="171"/>
      <c r="O20" s="171"/>
      <c r="P20" s="173"/>
      <c r="Q20" s="64">
        <f t="shared" si="0"/>
        <v>0</v>
      </c>
      <c r="R20" s="58">
        <f t="shared" si="1"/>
        <v>0</v>
      </c>
      <c r="S20" s="180">
        <f t="shared" si="2"/>
        <v>0</v>
      </c>
      <c r="T20" s="21"/>
    </row>
    <row r="21" spans="1:20" ht="15.5" x14ac:dyDescent="0.35">
      <c r="A21" s="165"/>
      <c r="B21" s="35" t="s">
        <v>69</v>
      </c>
      <c r="C21" s="2"/>
      <c r="D21" s="2">
        <v>3</v>
      </c>
      <c r="E21" s="61"/>
      <c r="F21" s="171"/>
      <c r="G21" s="172">
        <v>5</v>
      </c>
      <c r="H21" s="172">
        <v>3</v>
      </c>
      <c r="I21" s="172"/>
      <c r="J21" s="172"/>
      <c r="K21" s="172"/>
      <c r="L21" s="172"/>
      <c r="M21" s="172"/>
      <c r="N21" s="172"/>
      <c r="O21" s="172"/>
      <c r="P21" s="173"/>
      <c r="Q21" s="64">
        <f t="shared" si="0"/>
        <v>8</v>
      </c>
      <c r="R21" s="58">
        <f t="shared" si="1"/>
        <v>0</v>
      </c>
      <c r="S21" s="180">
        <f t="shared" si="2"/>
        <v>8</v>
      </c>
      <c r="T21" s="21"/>
    </row>
    <row r="22" spans="1:20" ht="15.5" x14ac:dyDescent="0.35">
      <c r="A22" s="165"/>
      <c r="B22" s="35" t="s">
        <v>70</v>
      </c>
      <c r="C22" s="2"/>
      <c r="D22" s="2">
        <v>3</v>
      </c>
      <c r="E22" s="61"/>
      <c r="F22" s="171"/>
      <c r="G22" s="172">
        <v>5</v>
      </c>
      <c r="H22" s="172"/>
      <c r="I22" s="172"/>
      <c r="J22" s="172"/>
      <c r="K22" s="172"/>
      <c r="L22" s="172"/>
      <c r="M22" s="172"/>
      <c r="N22" s="172"/>
      <c r="O22" s="172"/>
      <c r="P22" s="173"/>
      <c r="Q22" s="64">
        <f t="shared" si="0"/>
        <v>5</v>
      </c>
      <c r="R22" s="58">
        <f t="shared" si="1"/>
        <v>0</v>
      </c>
      <c r="S22" s="180">
        <f t="shared" si="2"/>
        <v>5</v>
      </c>
      <c r="T22" s="21"/>
    </row>
    <row r="23" spans="1:20" ht="15.5" x14ac:dyDescent="0.35">
      <c r="A23" s="165"/>
      <c r="B23" s="35" t="s">
        <v>71</v>
      </c>
      <c r="C23" s="2"/>
      <c r="D23" s="2">
        <v>3</v>
      </c>
      <c r="E23" s="61"/>
      <c r="F23" s="171">
        <v>5</v>
      </c>
      <c r="G23" s="172"/>
      <c r="H23" s="172"/>
      <c r="I23" s="172"/>
      <c r="J23" s="172"/>
      <c r="K23" s="172"/>
      <c r="L23" s="172"/>
      <c r="M23" s="172"/>
      <c r="N23" s="172"/>
      <c r="O23" s="172"/>
      <c r="P23" s="173"/>
      <c r="Q23" s="64">
        <f t="shared" si="0"/>
        <v>0</v>
      </c>
      <c r="R23" s="58">
        <f t="shared" si="1"/>
        <v>0</v>
      </c>
      <c r="S23" s="180">
        <f t="shared" si="2"/>
        <v>0</v>
      </c>
      <c r="T23" s="21"/>
    </row>
    <row r="24" spans="1:20" ht="15.5" x14ac:dyDescent="0.35">
      <c r="A24" s="165"/>
      <c r="B24" s="36" t="s">
        <v>72</v>
      </c>
      <c r="C24" s="2"/>
      <c r="D24" s="2">
        <v>3</v>
      </c>
      <c r="E24" s="61"/>
      <c r="F24" s="171"/>
      <c r="G24" s="172">
        <v>15</v>
      </c>
      <c r="H24" s="172"/>
      <c r="I24" s="172"/>
      <c r="J24" s="172"/>
      <c r="K24" s="172"/>
      <c r="L24" s="172"/>
      <c r="M24" s="172"/>
      <c r="N24" s="172"/>
      <c r="O24" s="172"/>
      <c r="P24" s="173"/>
      <c r="Q24" s="64">
        <f t="shared" si="0"/>
        <v>15</v>
      </c>
      <c r="R24" s="58">
        <f t="shared" si="1"/>
        <v>0</v>
      </c>
      <c r="S24" s="180">
        <f t="shared" si="2"/>
        <v>15</v>
      </c>
      <c r="T24" s="21"/>
    </row>
    <row r="25" spans="1:20" ht="15.5" x14ac:dyDescent="0.35">
      <c r="A25" s="165"/>
      <c r="B25" s="36" t="s">
        <v>73</v>
      </c>
      <c r="C25" s="2"/>
      <c r="D25" s="2">
        <v>3</v>
      </c>
      <c r="E25" s="61"/>
      <c r="F25" s="171"/>
      <c r="G25" s="172">
        <v>30</v>
      </c>
      <c r="H25" s="172"/>
      <c r="I25" s="172"/>
      <c r="J25" s="172"/>
      <c r="K25" s="172"/>
      <c r="L25" s="172"/>
      <c r="M25" s="172"/>
      <c r="N25" s="172"/>
      <c r="O25" s="172"/>
      <c r="P25" s="173"/>
      <c r="Q25" s="64">
        <f t="shared" si="0"/>
        <v>30</v>
      </c>
      <c r="R25" s="58">
        <f t="shared" si="1"/>
        <v>0</v>
      </c>
      <c r="S25" s="180">
        <f t="shared" si="2"/>
        <v>30</v>
      </c>
      <c r="T25" s="21"/>
    </row>
    <row r="26" spans="1:20" ht="15.5" x14ac:dyDescent="0.35">
      <c r="A26" s="165"/>
      <c r="B26" s="36" t="s">
        <v>74</v>
      </c>
      <c r="C26" s="2"/>
      <c r="D26" s="2">
        <v>3</v>
      </c>
      <c r="E26" s="61"/>
      <c r="F26" s="171">
        <v>0.8</v>
      </c>
      <c r="G26" s="172"/>
      <c r="H26" s="172"/>
      <c r="I26" s="172"/>
      <c r="J26" s="172"/>
      <c r="K26" s="172"/>
      <c r="L26" s="172"/>
      <c r="M26" s="172"/>
      <c r="N26" s="172"/>
      <c r="O26" s="172"/>
      <c r="P26" s="173"/>
      <c r="Q26" s="64">
        <f t="shared" si="0"/>
        <v>0</v>
      </c>
      <c r="R26" s="58">
        <f t="shared" si="1"/>
        <v>0</v>
      </c>
      <c r="S26" s="180">
        <f t="shared" si="2"/>
        <v>0</v>
      </c>
      <c r="T26" s="21"/>
    </row>
    <row r="27" spans="1:20" ht="15.5" x14ac:dyDescent="0.35">
      <c r="A27" s="165"/>
      <c r="B27" s="36" t="s">
        <v>75</v>
      </c>
      <c r="C27" s="2"/>
      <c r="D27" s="2">
        <v>3</v>
      </c>
      <c r="E27" s="61"/>
      <c r="F27" s="171"/>
      <c r="G27" s="172">
        <v>1.5</v>
      </c>
      <c r="H27" s="172"/>
      <c r="I27" s="172"/>
      <c r="J27" s="172"/>
      <c r="K27" s="172"/>
      <c r="L27" s="171"/>
      <c r="M27" s="172"/>
      <c r="N27" s="172"/>
      <c r="O27" s="171"/>
      <c r="P27" s="173"/>
      <c r="Q27" s="64">
        <f t="shared" ref="Q27:Q35" si="3">SUM(G27+H27+I27+J27+K27)</f>
        <v>1.5</v>
      </c>
      <c r="R27" s="58">
        <f t="shared" ref="R27:R35" si="4">SUM(L27+M27+N27+O27+P27)</f>
        <v>0</v>
      </c>
      <c r="S27" s="180">
        <f t="shared" si="2"/>
        <v>1.5</v>
      </c>
      <c r="T27" s="21"/>
    </row>
    <row r="28" spans="1:20" ht="15.5" x14ac:dyDescent="0.35">
      <c r="A28" s="165"/>
      <c r="B28" s="36" t="s">
        <v>76</v>
      </c>
      <c r="C28" s="2"/>
      <c r="D28" s="2">
        <v>3</v>
      </c>
      <c r="E28" s="61"/>
      <c r="F28" s="171"/>
      <c r="G28" s="171">
        <v>5</v>
      </c>
      <c r="H28" s="171">
        <v>10</v>
      </c>
      <c r="I28" s="171"/>
      <c r="J28" s="171"/>
      <c r="K28" s="171"/>
      <c r="L28" s="174"/>
      <c r="M28" s="172"/>
      <c r="N28" s="171">
        <v>16</v>
      </c>
      <c r="O28" s="174"/>
      <c r="P28" s="173"/>
      <c r="Q28" s="64">
        <f t="shared" si="3"/>
        <v>15</v>
      </c>
      <c r="R28" s="58">
        <f t="shared" si="4"/>
        <v>16</v>
      </c>
      <c r="S28" s="180">
        <f t="shared" si="2"/>
        <v>31</v>
      </c>
      <c r="T28" s="21"/>
    </row>
    <row r="29" spans="1:20" ht="15.5" x14ac:dyDescent="0.35">
      <c r="A29" s="165"/>
      <c r="B29" s="36" t="s">
        <v>77</v>
      </c>
      <c r="C29" s="2"/>
      <c r="D29" s="2">
        <v>3</v>
      </c>
      <c r="E29" s="61"/>
      <c r="F29" s="171"/>
      <c r="G29" s="171">
        <v>4</v>
      </c>
      <c r="H29" s="171">
        <v>8</v>
      </c>
      <c r="I29" s="171"/>
      <c r="J29" s="171"/>
      <c r="K29" s="171"/>
      <c r="L29" s="174"/>
      <c r="M29" s="172"/>
      <c r="N29" s="171">
        <v>13</v>
      </c>
      <c r="O29" s="174"/>
      <c r="P29" s="173"/>
      <c r="Q29" s="64">
        <f t="shared" si="3"/>
        <v>12</v>
      </c>
      <c r="R29" s="58">
        <f t="shared" si="4"/>
        <v>13</v>
      </c>
      <c r="S29" s="180">
        <f t="shared" si="2"/>
        <v>25</v>
      </c>
      <c r="T29" s="21"/>
    </row>
    <row r="30" spans="1:20" ht="15.5" x14ac:dyDescent="0.35">
      <c r="A30" s="165"/>
      <c r="B30" s="36" t="s">
        <v>78</v>
      </c>
      <c r="C30" s="2"/>
      <c r="D30" s="2">
        <v>3</v>
      </c>
      <c r="E30" s="61"/>
      <c r="F30" s="171">
        <v>4.2</v>
      </c>
      <c r="G30" s="171"/>
      <c r="H30" s="171"/>
      <c r="I30" s="171"/>
      <c r="J30" s="171"/>
      <c r="K30" s="171"/>
      <c r="L30" s="174"/>
      <c r="M30" s="172"/>
      <c r="N30" s="171"/>
      <c r="O30" s="174"/>
      <c r="P30" s="173"/>
      <c r="Q30" s="64">
        <f t="shared" si="3"/>
        <v>0</v>
      </c>
      <c r="R30" s="58">
        <f t="shared" si="4"/>
        <v>0</v>
      </c>
      <c r="S30" s="180">
        <f t="shared" si="2"/>
        <v>0</v>
      </c>
      <c r="T30" s="21"/>
    </row>
    <row r="31" spans="1:20" ht="15.5" x14ac:dyDescent="0.35">
      <c r="A31" s="165"/>
      <c r="B31" s="36" t="s">
        <v>79</v>
      </c>
      <c r="C31" s="2"/>
      <c r="D31" s="2">
        <v>3</v>
      </c>
      <c r="E31" s="61"/>
      <c r="F31" s="171">
        <v>2</v>
      </c>
      <c r="G31" s="171"/>
      <c r="H31" s="171"/>
      <c r="I31" s="171"/>
      <c r="J31" s="171"/>
      <c r="K31" s="171"/>
      <c r="L31" s="174"/>
      <c r="M31" s="172"/>
      <c r="N31" s="171"/>
      <c r="O31" s="174"/>
      <c r="P31" s="173"/>
      <c r="Q31" s="64">
        <f t="shared" si="3"/>
        <v>0</v>
      </c>
      <c r="R31" s="58">
        <f t="shared" si="4"/>
        <v>0</v>
      </c>
      <c r="S31" s="180">
        <f t="shared" si="2"/>
        <v>0</v>
      </c>
      <c r="T31" s="21"/>
    </row>
    <row r="32" spans="1:20" ht="15.5" x14ac:dyDescent="0.35">
      <c r="A32" s="165"/>
      <c r="B32" s="36" t="s">
        <v>80</v>
      </c>
      <c r="C32" s="2"/>
      <c r="D32" s="2">
        <v>3</v>
      </c>
      <c r="E32" s="61"/>
      <c r="F32" s="171">
        <v>0.5</v>
      </c>
      <c r="G32" s="171"/>
      <c r="H32" s="171"/>
      <c r="I32" s="171"/>
      <c r="J32" s="171"/>
      <c r="K32" s="171"/>
      <c r="L32" s="174"/>
      <c r="M32" s="172"/>
      <c r="N32" s="171"/>
      <c r="O32" s="174"/>
      <c r="P32" s="173"/>
      <c r="Q32" s="64">
        <f t="shared" si="3"/>
        <v>0</v>
      </c>
      <c r="R32" s="58">
        <f t="shared" si="4"/>
        <v>0</v>
      </c>
      <c r="S32" s="180">
        <f t="shared" si="2"/>
        <v>0</v>
      </c>
      <c r="T32" s="21"/>
    </row>
    <row r="33" spans="1:20" ht="15.5" x14ac:dyDescent="0.35">
      <c r="A33" s="165"/>
      <c r="B33" s="36" t="s">
        <v>144</v>
      </c>
      <c r="C33" s="2"/>
      <c r="D33" s="2">
        <v>3</v>
      </c>
      <c r="E33" s="61"/>
      <c r="F33" s="171"/>
      <c r="G33" s="171">
        <v>1.5</v>
      </c>
      <c r="H33" s="171"/>
      <c r="I33" s="171"/>
      <c r="J33" s="171"/>
      <c r="K33" s="171"/>
      <c r="L33" s="174"/>
      <c r="M33" s="172"/>
      <c r="N33" s="171"/>
      <c r="O33" s="174"/>
      <c r="P33" s="173"/>
      <c r="Q33" s="64">
        <f t="shared" si="3"/>
        <v>1.5</v>
      </c>
      <c r="R33" s="58">
        <f t="shared" si="4"/>
        <v>0</v>
      </c>
      <c r="S33" s="180">
        <f t="shared" si="2"/>
        <v>1.5</v>
      </c>
      <c r="T33" s="21"/>
    </row>
    <row r="34" spans="1:20" ht="15.5" x14ac:dyDescent="0.35">
      <c r="A34" s="165"/>
      <c r="B34" s="36" t="s">
        <v>146</v>
      </c>
      <c r="C34" s="2"/>
      <c r="D34" s="2">
        <v>3</v>
      </c>
      <c r="E34" s="61"/>
      <c r="F34" s="171">
        <v>0.5</v>
      </c>
      <c r="G34" s="171"/>
      <c r="H34" s="171"/>
      <c r="I34" s="171"/>
      <c r="J34" s="171"/>
      <c r="K34" s="171"/>
      <c r="L34" s="174"/>
      <c r="M34" s="172"/>
      <c r="N34" s="171"/>
      <c r="O34" s="174"/>
      <c r="P34" s="173"/>
      <c r="Q34" s="64">
        <f t="shared" ref="Q34" si="5">SUM(G34+H34+I34+J34+K34)</f>
        <v>0</v>
      </c>
      <c r="R34" s="58">
        <f t="shared" ref="R34" si="6">SUM(L34+M34+N34+O34+P34)</f>
        <v>0</v>
      </c>
      <c r="S34" s="180">
        <f t="shared" ref="S34" si="7">SUM(Q34:R34)</f>
        <v>0</v>
      </c>
      <c r="T34" s="21"/>
    </row>
    <row r="35" spans="1:20" ht="15.5" x14ac:dyDescent="0.35">
      <c r="A35" s="165"/>
      <c r="B35" s="36" t="s">
        <v>81</v>
      </c>
      <c r="C35" s="2"/>
      <c r="D35" s="2">
        <v>3</v>
      </c>
      <c r="E35" s="61"/>
      <c r="F35" s="171"/>
      <c r="G35" s="171">
        <v>0.75</v>
      </c>
      <c r="H35" s="171"/>
      <c r="I35" s="171"/>
      <c r="J35" s="171"/>
      <c r="K35" s="171"/>
      <c r="L35" s="174"/>
      <c r="M35" s="172"/>
      <c r="N35" s="171"/>
      <c r="O35" s="174"/>
      <c r="P35" s="173"/>
      <c r="Q35" s="64">
        <f t="shared" si="3"/>
        <v>0.75</v>
      </c>
      <c r="R35" s="58">
        <f t="shared" si="4"/>
        <v>0</v>
      </c>
      <c r="S35" s="180">
        <f t="shared" si="2"/>
        <v>0.75</v>
      </c>
      <c r="T35" s="21"/>
    </row>
    <row r="36" spans="1:20" s="37" customFormat="1" ht="16" thickBot="1" x14ac:dyDescent="0.4">
      <c r="A36" s="166"/>
      <c r="B36" s="213" t="s">
        <v>35</v>
      </c>
      <c r="C36" s="214"/>
      <c r="D36" s="214"/>
      <c r="E36" s="215"/>
      <c r="F36" s="123">
        <f t="shared" ref="F36:S36" si="8">SUM(F18:F35)</f>
        <v>20</v>
      </c>
      <c r="G36" s="124">
        <f t="shared" si="8"/>
        <v>73.75</v>
      </c>
      <c r="H36" s="125">
        <f t="shared" si="8"/>
        <v>25</v>
      </c>
      <c r="I36" s="124">
        <f t="shared" si="8"/>
        <v>3</v>
      </c>
      <c r="J36" s="125">
        <f t="shared" si="8"/>
        <v>0</v>
      </c>
      <c r="K36" s="124">
        <f t="shared" si="8"/>
        <v>0</v>
      </c>
      <c r="L36" s="124">
        <f t="shared" si="8"/>
        <v>0</v>
      </c>
      <c r="M36" s="125">
        <f t="shared" si="8"/>
        <v>0</v>
      </c>
      <c r="N36" s="125">
        <f t="shared" si="8"/>
        <v>29</v>
      </c>
      <c r="O36" s="124">
        <f t="shared" si="8"/>
        <v>0</v>
      </c>
      <c r="P36" s="126">
        <f t="shared" si="8"/>
        <v>0</v>
      </c>
      <c r="Q36" s="125">
        <f t="shared" si="8"/>
        <v>101.75</v>
      </c>
      <c r="R36" s="124">
        <f t="shared" si="8"/>
        <v>29</v>
      </c>
      <c r="S36" s="181">
        <f t="shared" si="8"/>
        <v>130.75</v>
      </c>
      <c r="T36" s="21"/>
    </row>
    <row r="37" spans="1:20" ht="16" thickTop="1" x14ac:dyDescent="0.35">
      <c r="A37" s="165"/>
      <c r="B37" s="216" t="s">
        <v>26</v>
      </c>
      <c r="C37" s="217"/>
      <c r="D37" s="217"/>
      <c r="E37" s="218"/>
      <c r="F37" s="38"/>
      <c r="G37" s="78"/>
      <c r="H37" s="77"/>
      <c r="I37" s="38"/>
      <c r="J37" s="38"/>
      <c r="K37" s="38"/>
      <c r="L37" s="38"/>
      <c r="M37" s="38"/>
      <c r="N37" s="38"/>
      <c r="O37" s="38"/>
      <c r="P37" s="62"/>
      <c r="Q37" s="38"/>
      <c r="R37" s="38"/>
      <c r="S37" s="182"/>
      <c r="T37" s="21"/>
    </row>
    <row r="38" spans="1:20" ht="15.5" x14ac:dyDescent="0.35">
      <c r="A38" s="166"/>
      <c r="B38" s="219" t="s">
        <v>22</v>
      </c>
      <c r="C38" s="220"/>
      <c r="D38" s="220"/>
      <c r="E38" s="221"/>
      <c r="F38" s="12"/>
      <c r="G38" s="12">
        <v>0</v>
      </c>
      <c r="H38" s="12">
        <v>0</v>
      </c>
      <c r="I38" s="11">
        <v>0</v>
      </c>
      <c r="J38" s="11">
        <v>0</v>
      </c>
      <c r="K38" s="11">
        <v>0</v>
      </c>
      <c r="L38" s="12">
        <v>0</v>
      </c>
      <c r="M38" s="11">
        <v>0</v>
      </c>
      <c r="N38" s="11">
        <v>0</v>
      </c>
      <c r="O38" s="11">
        <v>0</v>
      </c>
      <c r="P38" s="66">
        <v>0</v>
      </c>
      <c r="Q38" s="64"/>
      <c r="R38" s="58"/>
      <c r="S38" s="180"/>
      <c r="T38" s="21"/>
    </row>
    <row r="39" spans="1:20" s="37" customFormat="1" ht="16" thickBot="1" x14ac:dyDescent="0.4">
      <c r="A39" s="166"/>
      <c r="B39" s="213" t="s">
        <v>35</v>
      </c>
      <c r="C39" s="222"/>
      <c r="D39" s="222"/>
      <c r="E39" s="223"/>
      <c r="F39" s="123">
        <f>F36-(-F38*F36)</f>
        <v>20</v>
      </c>
      <c r="G39" s="124">
        <f t="shared" ref="G39:P39" si="9">G36-(-G38*G36)</f>
        <v>73.75</v>
      </c>
      <c r="H39" s="125">
        <f t="shared" si="9"/>
        <v>25</v>
      </c>
      <c r="I39" s="124">
        <f t="shared" si="9"/>
        <v>3</v>
      </c>
      <c r="J39" s="125">
        <f t="shared" si="9"/>
        <v>0</v>
      </c>
      <c r="K39" s="124">
        <f t="shared" si="9"/>
        <v>0</v>
      </c>
      <c r="L39" s="124">
        <f t="shared" si="9"/>
        <v>0</v>
      </c>
      <c r="M39" s="125">
        <f t="shared" si="9"/>
        <v>0</v>
      </c>
      <c r="N39" s="125">
        <f t="shared" si="9"/>
        <v>29</v>
      </c>
      <c r="O39" s="124">
        <f t="shared" si="9"/>
        <v>0</v>
      </c>
      <c r="P39" s="126">
        <f t="shared" si="9"/>
        <v>0</v>
      </c>
      <c r="Q39" s="125">
        <f>SUM(G39:K39)</f>
        <v>101.75</v>
      </c>
      <c r="R39" s="124">
        <f>SUM(L39:P39)</f>
        <v>29</v>
      </c>
      <c r="S39" s="181">
        <f>SUM(Q39+R39)</f>
        <v>130.75</v>
      </c>
      <c r="T39" s="21"/>
    </row>
    <row r="40" spans="1:20" s="102" customFormat="1" ht="19.5" customHeight="1" thickTop="1" thickBot="1" x14ac:dyDescent="0.4">
      <c r="A40" s="169"/>
      <c r="B40" s="224" t="s">
        <v>48</v>
      </c>
      <c r="C40" s="224"/>
      <c r="D40" s="225"/>
      <c r="E40" s="226"/>
      <c r="F40" s="97">
        <f t="shared" ref="F40:P40" si="10">IF(F39,F120/F39-1,0)*-1</f>
        <v>1</v>
      </c>
      <c r="G40" s="95">
        <f t="shared" si="10"/>
        <v>1</v>
      </c>
      <c r="H40" s="95">
        <f t="shared" si="10"/>
        <v>1</v>
      </c>
      <c r="I40" s="95">
        <f t="shared" si="10"/>
        <v>1</v>
      </c>
      <c r="J40" s="95">
        <f t="shared" si="10"/>
        <v>0</v>
      </c>
      <c r="K40" s="95">
        <f t="shared" si="10"/>
        <v>0</v>
      </c>
      <c r="L40" s="95">
        <f t="shared" si="10"/>
        <v>0</v>
      </c>
      <c r="M40" s="95">
        <f t="shared" si="10"/>
        <v>0</v>
      </c>
      <c r="N40" s="95">
        <f t="shared" si="10"/>
        <v>1</v>
      </c>
      <c r="O40" s="95">
        <f t="shared" si="10"/>
        <v>0</v>
      </c>
      <c r="P40" s="101">
        <f t="shared" si="10"/>
        <v>0</v>
      </c>
      <c r="Q40" s="97">
        <f>SUM(G40:K40)/5</f>
        <v>0.6</v>
      </c>
      <c r="R40" s="113">
        <f>SUM(L40:P40)/5</f>
        <v>0.2</v>
      </c>
      <c r="S40" s="183">
        <f>SUM(G40:P40)/10</f>
        <v>0.4</v>
      </c>
      <c r="T40" s="104"/>
    </row>
    <row r="41" spans="1:20" s="47" customFormat="1" ht="16" thickTop="1" x14ac:dyDescent="0.35">
      <c r="A41" s="167"/>
      <c r="B41" s="40"/>
      <c r="C41" s="41"/>
      <c r="D41" s="42"/>
      <c r="E41" s="43"/>
      <c r="F41" s="44"/>
      <c r="G41" s="45"/>
      <c r="H41" s="44"/>
      <c r="I41" s="44"/>
      <c r="J41" s="44"/>
      <c r="K41" s="44"/>
      <c r="L41" s="44"/>
      <c r="M41" s="44"/>
      <c r="N41" s="44"/>
      <c r="O41" s="44"/>
      <c r="P41" s="44"/>
      <c r="Q41" s="46"/>
      <c r="R41" s="46"/>
      <c r="S41" s="46"/>
      <c r="T41" s="46"/>
    </row>
    <row r="42" spans="1:20" s="21" customFormat="1" ht="24.75" customHeight="1" x14ac:dyDescent="0.35">
      <c r="A42" s="165"/>
      <c r="B42" s="210" t="s">
        <v>52</v>
      </c>
      <c r="C42" s="211"/>
      <c r="D42" s="211"/>
      <c r="E42" s="212"/>
      <c r="F42" s="127">
        <v>2026</v>
      </c>
      <c r="G42" s="128">
        <v>2027</v>
      </c>
      <c r="H42" s="129">
        <v>2028</v>
      </c>
      <c r="I42" s="128">
        <v>2029</v>
      </c>
      <c r="J42" s="129">
        <v>2030</v>
      </c>
      <c r="K42" s="128">
        <v>2031</v>
      </c>
      <c r="L42" s="129">
        <v>2032</v>
      </c>
      <c r="M42" s="128">
        <v>2033</v>
      </c>
      <c r="N42" s="129">
        <v>2034</v>
      </c>
      <c r="O42" s="128">
        <v>2035</v>
      </c>
      <c r="P42" s="130">
        <v>2036</v>
      </c>
      <c r="Q42" s="132" t="s">
        <v>83</v>
      </c>
      <c r="R42" s="133" t="s">
        <v>84</v>
      </c>
      <c r="S42" s="184" t="s">
        <v>82</v>
      </c>
    </row>
    <row r="43" spans="1:20" ht="15.5" x14ac:dyDescent="0.35">
      <c r="A43" s="165"/>
      <c r="B43" s="207" t="s">
        <v>86</v>
      </c>
      <c r="C43" s="208"/>
      <c r="D43" s="208"/>
      <c r="E43" s="209"/>
      <c r="F43" s="171"/>
      <c r="G43" s="172">
        <v>3</v>
      </c>
      <c r="H43" s="172"/>
      <c r="I43" s="172"/>
      <c r="J43" s="172"/>
      <c r="K43" s="172"/>
      <c r="L43" s="172"/>
      <c r="M43" s="172"/>
      <c r="N43" s="172"/>
      <c r="O43" s="172"/>
      <c r="P43" s="173"/>
      <c r="Q43" s="64">
        <f>SUM(G43:K43)</f>
        <v>3</v>
      </c>
      <c r="R43" s="58">
        <f t="shared" ref="R43:R102" si="11">SUM(L43:P43)</f>
        <v>0</v>
      </c>
      <c r="S43" s="180">
        <f>SUM(Q43:R43)</f>
        <v>3</v>
      </c>
      <c r="T43" s="21"/>
    </row>
    <row r="44" spans="1:20" ht="15.5" x14ac:dyDescent="0.35">
      <c r="A44" s="165"/>
      <c r="B44" s="207" t="s">
        <v>87</v>
      </c>
      <c r="C44" s="208"/>
      <c r="D44" s="208"/>
      <c r="E44" s="209"/>
      <c r="F44" s="171"/>
      <c r="G44" s="172"/>
      <c r="H44" s="172">
        <v>2.6</v>
      </c>
      <c r="I44" s="172">
        <v>2.8</v>
      </c>
      <c r="J44" s="172">
        <v>2.8</v>
      </c>
      <c r="K44" s="172">
        <v>2.6</v>
      </c>
      <c r="L44" s="172"/>
      <c r="M44" s="172"/>
      <c r="N44" s="172"/>
      <c r="O44" s="172"/>
      <c r="P44" s="173"/>
      <c r="Q44" s="64">
        <f t="shared" ref="Q44:Q101" si="12">SUM(G44:K44)</f>
        <v>10.799999999999999</v>
      </c>
      <c r="R44" s="58">
        <f t="shared" ref="R44:R101" si="13">SUM(L44:P44)</f>
        <v>0</v>
      </c>
      <c r="S44" s="180">
        <f t="shared" ref="S44:S101" si="14">SUM(Q44:R44)</f>
        <v>10.799999999999999</v>
      </c>
      <c r="T44" s="21"/>
    </row>
    <row r="45" spans="1:20" ht="15.5" x14ac:dyDescent="0.35">
      <c r="A45" s="165"/>
      <c r="B45" s="207" t="s">
        <v>88</v>
      </c>
      <c r="C45" s="208"/>
      <c r="D45" s="208"/>
      <c r="E45" s="209"/>
      <c r="F45" s="171"/>
      <c r="G45" s="172">
        <v>2.8</v>
      </c>
      <c r="H45" s="172"/>
      <c r="I45" s="172"/>
      <c r="J45" s="172"/>
      <c r="K45" s="172"/>
      <c r="L45" s="172"/>
      <c r="M45" s="172"/>
      <c r="N45" s="172"/>
      <c r="O45" s="172"/>
      <c r="P45" s="173"/>
      <c r="Q45" s="64">
        <f t="shared" si="12"/>
        <v>2.8</v>
      </c>
      <c r="R45" s="58">
        <f t="shared" si="13"/>
        <v>0</v>
      </c>
      <c r="S45" s="180">
        <f t="shared" si="14"/>
        <v>2.8</v>
      </c>
      <c r="T45" s="21"/>
    </row>
    <row r="46" spans="1:20" ht="15.5" x14ac:dyDescent="0.35">
      <c r="A46" s="165"/>
      <c r="B46" s="207" t="s">
        <v>89</v>
      </c>
      <c r="C46" s="208"/>
      <c r="D46" s="208"/>
      <c r="E46" s="209"/>
      <c r="F46" s="171"/>
      <c r="G46" s="172">
        <v>3</v>
      </c>
      <c r="H46" s="172"/>
      <c r="I46" s="172"/>
      <c r="J46" s="172"/>
      <c r="K46" s="172"/>
      <c r="L46" s="172"/>
      <c r="M46" s="172"/>
      <c r="N46" s="172"/>
      <c r="O46" s="172"/>
      <c r="P46" s="173"/>
      <c r="Q46" s="64">
        <f t="shared" si="12"/>
        <v>3</v>
      </c>
      <c r="R46" s="58">
        <f t="shared" si="13"/>
        <v>0</v>
      </c>
      <c r="S46" s="180">
        <f t="shared" si="14"/>
        <v>3</v>
      </c>
      <c r="T46" s="21"/>
    </row>
    <row r="47" spans="1:20" ht="15.5" x14ac:dyDescent="0.35">
      <c r="A47" s="165"/>
      <c r="B47" s="207" t="s">
        <v>90</v>
      </c>
      <c r="C47" s="208"/>
      <c r="D47" s="208"/>
      <c r="E47" s="209"/>
      <c r="F47" s="171"/>
      <c r="G47" s="172">
        <v>17</v>
      </c>
      <c r="H47" s="172"/>
      <c r="I47" s="172"/>
      <c r="J47" s="172"/>
      <c r="K47" s="172"/>
      <c r="L47" s="172"/>
      <c r="M47" s="172"/>
      <c r="N47" s="172"/>
      <c r="O47" s="172"/>
      <c r="P47" s="173"/>
      <c r="Q47" s="64">
        <f t="shared" si="12"/>
        <v>17</v>
      </c>
      <c r="R47" s="58">
        <f t="shared" si="13"/>
        <v>0</v>
      </c>
      <c r="S47" s="180">
        <f t="shared" si="14"/>
        <v>17</v>
      </c>
      <c r="T47" s="21"/>
    </row>
    <row r="48" spans="1:20" ht="15.5" x14ac:dyDescent="0.35">
      <c r="A48" s="165"/>
      <c r="B48" s="207" t="s">
        <v>91</v>
      </c>
      <c r="C48" s="208"/>
      <c r="D48" s="208"/>
      <c r="E48" s="209"/>
      <c r="F48" s="171">
        <v>2.5</v>
      </c>
      <c r="G48" s="172"/>
      <c r="H48" s="172"/>
      <c r="I48" s="172"/>
      <c r="J48" s="172"/>
      <c r="K48" s="172"/>
      <c r="L48" s="172"/>
      <c r="M48" s="172"/>
      <c r="N48" s="172"/>
      <c r="O48" s="172"/>
      <c r="P48" s="173"/>
      <c r="Q48" s="64">
        <f t="shared" si="12"/>
        <v>0</v>
      </c>
      <c r="R48" s="58">
        <f t="shared" si="13"/>
        <v>0</v>
      </c>
      <c r="S48" s="180">
        <f t="shared" si="14"/>
        <v>0</v>
      </c>
      <c r="T48" s="21"/>
    </row>
    <row r="49" spans="1:20" ht="15.5" x14ac:dyDescent="0.35">
      <c r="A49" s="165"/>
      <c r="B49" s="207" t="s">
        <v>92</v>
      </c>
      <c r="C49" s="208"/>
      <c r="D49" s="208"/>
      <c r="E49" s="209"/>
      <c r="F49" s="171"/>
      <c r="G49" s="172"/>
      <c r="H49" s="172"/>
      <c r="I49" s="172">
        <v>2.5</v>
      </c>
      <c r="J49" s="172"/>
      <c r="K49" s="172"/>
      <c r="L49" s="172"/>
      <c r="M49" s="172"/>
      <c r="N49" s="172"/>
      <c r="O49" s="172"/>
      <c r="P49" s="173"/>
      <c r="Q49" s="64">
        <f t="shared" si="12"/>
        <v>2.5</v>
      </c>
      <c r="R49" s="58">
        <f t="shared" si="13"/>
        <v>0</v>
      </c>
      <c r="S49" s="180">
        <f t="shared" si="14"/>
        <v>2.5</v>
      </c>
      <c r="T49" s="21"/>
    </row>
    <row r="50" spans="1:20" ht="15.5" x14ac:dyDescent="0.35">
      <c r="A50" s="165"/>
      <c r="B50" s="207" t="s">
        <v>93</v>
      </c>
      <c r="C50" s="208"/>
      <c r="D50" s="208"/>
      <c r="E50" s="209"/>
      <c r="F50" s="171"/>
      <c r="G50" s="172"/>
      <c r="H50" s="172"/>
      <c r="I50" s="172"/>
      <c r="J50" s="172">
        <v>1.5</v>
      </c>
      <c r="K50" s="172"/>
      <c r="L50" s="172"/>
      <c r="M50" s="172"/>
      <c r="N50" s="172"/>
      <c r="O50" s="172"/>
      <c r="P50" s="173"/>
      <c r="Q50" s="64">
        <f t="shared" si="12"/>
        <v>1.5</v>
      </c>
      <c r="R50" s="58">
        <f t="shared" si="13"/>
        <v>0</v>
      </c>
      <c r="S50" s="180">
        <f t="shared" si="14"/>
        <v>1.5</v>
      </c>
      <c r="T50" s="21"/>
    </row>
    <row r="51" spans="1:20" ht="15.5" x14ac:dyDescent="0.35">
      <c r="A51" s="165"/>
      <c r="B51" s="207" t="s">
        <v>94</v>
      </c>
      <c r="C51" s="208"/>
      <c r="D51" s="208"/>
      <c r="E51" s="209"/>
      <c r="F51" s="171"/>
      <c r="G51" s="172">
        <v>1</v>
      </c>
      <c r="H51" s="172"/>
      <c r="I51" s="172"/>
      <c r="J51" s="172"/>
      <c r="K51" s="172"/>
      <c r="L51" s="172"/>
      <c r="M51" s="172"/>
      <c r="N51" s="172"/>
      <c r="O51" s="172"/>
      <c r="P51" s="173"/>
      <c r="Q51" s="64">
        <f t="shared" si="12"/>
        <v>1</v>
      </c>
      <c r="R51" s="58">
        <f t="shared" si="13"/>
        <v>0</v>
      </c>
      <c r="S51" s="180">
        <f t="shared" si="14"/>
        <v>1</v>
      </c>
      <c r="T51" s="21"/>
    </row>
    <row r="52" spans="1:20" ht="15.5" x14ac:dyDescent="0.35">
      <c r="A52" s="165"/>
      <c r="B52" s="207" t="s">
        <v>95</v>
      </c>
      <c r="C52" s="208"/>
      <c r="D52" s="208"/>
      <c r="E52" s="209"/>
      <c r="F52" s="171"/>
      <c r="G52" s="172">
        <v>3</v>
      </c>
      <c r="H52" s="172"/>
      <c r="I52" s="172"/>
      <c r="J52" s="172"/>
      <c r="K52" s="172"/>
      <c r="L52" s="172"/>
      <c r="M52" s="172"/>
      <c r="N52" s="172"/>
      <c r="O52" s="172"/>
      <c r="P52" s="173"/>
      <c r="Q52" s="64">
        <f t="shared" si="12"/>
        <v>3</v>
      </c>
      <c r="R52" s="58">
        <f t="shared" si="13"/>
        <v>0</v>
      </c>
      <c r="S52" s="180">
        <f t="shared" si="14"/>
        <v>3</v>
      </c>
      <c r="T52" s="21"/>
    </row>
    <row r="53" spans="1:20" ht="15.5" x14ac:dyDescent="0.35">
      <c r="A53" s="165"/>
      <c r="B53" s="207" t="s">
        <v>96</v>
      </c>
      <c r="C53" s="208"/>
      <c r="D53" s="208"/>
      <c r="E53" s="209"/>
      <c r="F53" s="171">
        <v>0.5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  <c r="Q53" s="64">
        <f t="shared" si="12"/>
        <v>0</v>
      </c>
      <c r="R53" s="58">
        <f t="shared" si="13"/>
        <v>0</v>
      </c>
      <c r="S53" s="180">
        <f t="shared" si="14"/>
        <v>0</v>
      </c>
      <c r="T53" s="21"/>
    </row>
    <row r="54" spans="1:20" ht="15.5" x14ac:dyDescent="0.35">
      <c r="A54" s="165"/>
      <c r="B54" s="207" t="s">
        <v>97</v>
      </c>
      <c r="C54" s="208"/>
      <c r="D54" s="208"/>
      <c r="E54" s="209"/>
      <c r="F54" s="171">
        <v>2.8</v>
      </c>
      <c r="G54" s="172"/>
      <c r="H54" s="172"/>
      <c r="I54" s="172"/>
      <c r="J54" s="172"/>
      <c r="K54" s="172"/>
      <c r="L54" s="172"/>
      <c r="M54" s="172"/>
      <c r="N54" s="172"/>
      <c r="O54" s="172"/>
      <c r="P54" s="173"/>
      <c r="Q54" s="64">
        <f t="shared" si="12"/>
        <v>0</v>
      </c>
      <c r="R54" s="58">
        <f t="shared" si="13"/>
        <v>0</v>
      </c>
      <c r="S54" s="180">
        <f t="shared" si="14"/>
        <v>0</v>
      </c>
      <c r="T54" s="21"/>
    </row>
    <row r="55" spans="1:20" ht="15.5" x14ac:dyDescent="0.35">
      <c r="A55" s="165"/>
      <c r="B55" s="207" t="s">
        <v>98</v>
      </c>
      <c r="C55" s="208"/>
      <c r="D55" s="208"/>
      <c r="E55" s="209"/>
      <c r="F55" s="171"/>
      <c r="G55" s="172">
        <v>0.5</v>
      </c>
      <c r="H55" s="172"/>
      <c r="I55" s="172"/>
      <c r="J55" s="172"/>
      <c r="K55" s="172"/>
      <c r="L55" s="172"/>
      <c r="M55" s="172"/>
      <c r="N55" s="172"/>
      <c r="O55" s="172"/>
      <c r="P55" s="173"/>
      <c r="Q55" s="64">
        <f t="shared" si="12"/>
        <v>0.5</v>
      </c>
      <c r="R55" s="58">
        <f t="shared" si="13"/>
        <v>0</v>
      </c>
      <c r="S55" s="180">
        <f t="shared" si="14"/>
        <v>0.5</v>
      </c>
      <c r="T55" s="21"/>
    </row>
    <row r="56" spans="1:20" ht="15.5" x14ac:dyDescent="0.35">
      <c r="A56" s="165"/>
      <c r="B56" s="207" t="s">
        <v>99</v>
      </c>
      <c r="C56" s="208"/>
      <c r="D56" s="208"/>
      <c r="E56" s="209"/>
      <c r="F56" s="171"/>
      <c r="G56" s="172">
        <v>2.5</v>
      </c>
      <c r="H56" s="172"/>
      <c r="I56" s="172"/>
      <c r="J56" s="172"/>
      <c r="K56" s="172"/>
      <c r="L56" s="172"/>
      <c r="M56" s="172"/>
      <c r="N56" s="172"/>
      <c r="O56" s="172"/>
      <c r="P56" s="173"/>
      <c r="Q56" s="64">
        <f t="shared" si="12"/>
        <v>2.5</v>
      </c>
      <c r="R56" s="58">
        <f t="shared" si="13"/>
        <v>0</v>
      </c>
      <c r="S56" s="180">
        <f t="shared" si="14"/>
        <v>2.5</v>
      </c>
      <c r="T56" s="21"/>
    </row>
    <row r="57" spans="1:20" ht="15.5" x14ac:dyDescent="0.35">
      <c r="A57" s="165"/>
      <c r="B57" s="207" t="s">
        <v>100</v>
      </c>
      <c r="C57" s="208"/>
      <c r="D57" s="208"/>
      <c r="E57" s="209"/>
      <c r="F57" s="171">
        <v>1</v>
      </c>
      <c r="G57" s="172"/>
      <c r="H57" s="172"/>
      <c r="I57" s="172"/>
      <c r="J57" s="172"/>
      <c r="K57" s="172"/>
      <c r="L57" s="172"/>
      <c r="M57" s="172"/>
      <c r="N57" s="172"/>
      <c r="O57" s="172"/>
      <c r="P57" s="173"/>
      <c r="Q57" s="64">
        <f t="shared" si="12"/>
        <v>0</v>
      </c>
      <c r="R57" s="58">
        <f t="shared" si="13"/>
        <v>0</v>
      </c>
      <c r="S57" s="180">
        <f t="shared" si="14"/>
        <v>0</v>
      </c>
      <c r="T57" s="21"/>
    </row>
    <row r="58" spans="1:20" ht="15.5" x14ac:dyDescent="0.35">
      <c r="A58" s="165"/>
      <c r="B58" s="207" t="s">
        <v>101</v>
      </c>
      <c r="C58" s="208"/>
      <c r="D58" s="208"/>
      <c r="E58" s="209"/>
      <c r="F58" s="171"/>
      <c r="G58" s="172">
        <v>0.8</v>
      </c>
      <c r="H58" s="172"/>
      <c r="I58" s="172"/>
      <c r="J58" s="172"/>
      <c r="K58" s="172"/>
      <c r="L58" s="172"/>
      <c r="M58" s="172"/>
      <c r="N58" s="172"/>
      <c r="O58" s="172"/>
      <c r="P58" s="173"/>
      <c r="Q58" s="64">
        <f t="shared" si="12"/>
        <v>0.8</v>
      </c>
      <c r="R58" s="58">
        <f t="shared" si="13"/>
        <v>0</v>
      </c>
      <c r="S58" s="180">
        <f t="shared" si="14"/>
        <v>0.8</v>
      </c>
      <c r="T58" s="21"/>
    </row>
    <row r="59" spans="1:20" ht="15.5" x14ac:dyDescent="0.35">
      <c r="A59" s="165"/>
      <c r="B59" s="207" t="s">
        <v>102</v>
      </c>
      <c r="C59" s="208"/>
      <c r="D59" s="208"/>
      <c r="E59" s="209"/>
      <c r="F59" s="171"/>
      <c r="G59" s="172">
        <v>0.6</v>
      </c>
      <c r="H59" s="172"/>
      <c r="I59" s="172"/>
      <c r="J59" s="172"/>
      <c r="K59" s="172"/>
      <c r="L59" s="172"/>
      <c r="M59" s="172"/>
      <c r="N59" s="172"/>
      <c r="O59" s="172"/>
      <c r="P59" s="173"/>
      <c r="Q59" s="64">
        <f t="shared" si="12"/>
        <v>0.6</v>
      </c>
      <c r="R59" s="58">
        <f t="shared" si="13"/>
        <v>0</v>
      </c>
      <c r="S59" s="180">
        <f t="shared" si="14"/>
        <v>0.6</v>
      </c>
      <c r="T59" s="21"/>
    </row>
    <row r="60" spans="1:20" ht="15.5" x14ac:dyDescent="0.35">
      <c r="A60" s="165"/>
      <c r="B60" s="207" t="s">
        <v>103</v>
      </c>
      <c r="C60" s="208"/>
      <c r="D60" s="208"/>
      <c r="E60" s="209"/>
      <c r="F60" s="171"/>
      <c r="G60" s="172">
        <v>1.5</v>
      </c>
      <c r="H60" s="172"/>
      <c r="I60" s="172"/>
      <c r="J60" s="172"/>
      <c r="K60" s="172"/>
      <c r="L60" s="172"/>
      <c r="M60" s="172"/>
      <c r="N60" s="172"/>
      <c r="O60" s="172"/>
      <c r="P60" s="173"/>
      <c r="Q60" s="64">
        <f t="shared" si="12"/>
        <v>1.5</v>
      </c>
      <c r="R60" s="58">
        <f t="shared" si="13"/>
        <v>0</v>
      </c>
      <c r="S60" s="180">
        <f t="shared" si="14"/>
        <v>1.5</v>
      </c>
      <c r="T60" s="21"/>
    </row>
    <row r="61" spans="1:20" ht="15.5" x14ac:dyDescent="0.35">
      <c r="A61" s="165"/>
      <c r="B61" s="207" t="s">
        <v>104</v>
      </c>
      <c r="C61" s="208"/>
      <c r="D61" s="208"/>
      <c r="E61" s="209"/>
      <c r="F61" s="171">
        <v>0.15</v>
      </c>
      <c r="G61" s="172">
        <v>0.15</v>
      </c>
      <c r="H61" s="172"/>
      <c r="I61" s="172"/>
      <c r="J61" s="172"/>
      <c r="K61" s="172"/>
      <c r="L61" s="172"/>
      <c r="M61" s="172"/>
      <c r="N61" s="172"/>
      <c r="O61" s="172"/>
      <c r="P61" s="173"/>
      <c r="Q61" s="64">
        <f t="shared" si="12"/>
        <v>0.15</v>
      </c>
      <c r="R61" s="58">
        <f t="shared" si="13"/>
        <v>0</v>
      </c>
      <c r="S61" s="180">
        <f t="shared" si="14"/>
        <v>0.15</v>
      </c>
      <c r="T61" s="21"/>
    </row>
    <row r="62" spans="1:20" ht="15.5" x14ac:dyDescent="0.35">
      <c r="A62" s="165"/>
      <c r="B62" s="207" t="s">
        <v>105</v>
      </c>
      <c r="C62" s="208"/>
      <c r="D62" s="208"/>
      <c r="E62" s="209"/>
      <c r="F62" s="171"/>
      <c r="G62" s="172">
        <v>1</v>
      </c>
      <c r="H62" s="172"/>
      <c r="I62" s="172"/>
      <c r="J62" s="172"/>
      <c r="K62" s="172"/>
      <c r="L62" s="172"/>
      <c r="M62" s="172"/>
      <c r="N62" s="172"/>
      <c r="O62" s="172"/>
      <c r="P62" s="173"/>
      <c r="Q62" s="64">
        <f t="shared" si="12"/>
        <v>1</v>
      </c>
      <c r="R62" s="58">
        <f t="shared" si="13"/>
        <v>0</v>
      </c>
      <c r="S62" s="180">
        <f t="shared" si="14"/>
        <v>1</v>
      </c>
      <c r="T62" s="21"/>
    </row>
    <row r="63" spans="1:20" ht="15.5" x14ac:dyDescent="0.35">
      <c r="A63" s="165"/>
      <c r="B63" s="207" t="s">
        <v>106</v>
      </c>
      <c r="C63" s="208"/>
      <c r="D63" s="208"/>
      <c r="E63" s="209"/>
      <c r="F63" s="171">
        <v>3</v>
      </c>
      <c r="G63" s="172"/>
      <c r="H63" s="172"/>
      <c r="I63" s="172"/>
      <c r="J63" s="172"/>
      <c r="K63" s="172"/>
      <c r="L63" s="172"/>
      <c r="M63" s="172"/>
      <c r="N63" s="172"/>
      <c r="O63" s="172"/>
      <c r="P63" s="173"/>
      <c r="Q63" s="64">
        <f t="shared" si="12"/>
        <v>0</v>
      </c>
      <c r="R63" s="58">
        <f t="shared" si="13"/>
        <v>0</v>
      </c>
      <c r="S63" s="180">
        <f t="shared" si="14"/>
        <v>0</v>
      </c>
      <c r="T63" s="21"/>
    </row>
    <row r="64" spans="1:20" ht="15.5" x14ac:dyDescent="0.35">
      <c r="A64" s="165"/>
      <c r="B64" s="207" t="s">
        <v>107</v>
      </c>
      <c r="C64" s="208"/>
      <c r="D64" s="208"/>
      <c r="E64" s="209"/>
      <c r="F64" s="171">
        <v>0.3</v>
      </c>
      <c r="G64" s="172"/>
      <c r="H64" s="172"/>
      <c r="I64" s="172"/>
      <c r="J64" s="172"/>
      <c r="K64" s="172"/>
      <c r="L64" s="172"/>
      <c r="M64" s="172"/>
      <c r="N64" s="172"/>
      <c r="O64" s="172"/>
      <c r="P64" s="173"/>
      <c r="Q64" s="64">
        <f t="shared" si="12"/>
        <v>0</v>
      </c>
      <c r="R64" s="58">
        <f t="shared" si="13"/>
        <v>0</v>
      </c>
      <c r="S64" s="180">
        <f t="shared" si="14"/>
        <v>0</v>
      </c>
      <c r="T64" s="21"/>
    </row>
    <row r="65" spans="1:20" ht="15.5" x14ac:dyDescent="0.35">
      <c r="A65" s="165"/>
      <c r="B65" s="207" t="s">
        <v>108</v>
      </c>
      <c r="C65" s="208"/>
      <c r="D65" s="208"/>
      <c r="E65" s="209"/>
      <c r="F65" s="171">
        <v>1</v>
      </c>
      <c r="G65" s="172"/>
      <c r="H65" s="172"/>
      <c r="I65" s="172"/>
      <c r="J65" s="172"/>
      <c r="K65" s="172"/>
      <c r="L65" s="172"/>
      <c r="M65" s="172"/>
      <c r="N65" s="172"/>
      <c r="O65" s="172"/>
      <c r="P65" s="173"/>
      <c r="Q65" s="64">
        <f t="shared" si="12"/>
        <v>0</v>
      </c>
      <c r="R65" s="58">
        <f t="shared" si="13"/>
        <v>0</v>
      </c>
      <c r="S65" s="180">
        <f t="shared" si="14"/>
        <v>0</v>
      </c>
      <c r="T65" s="21"/>
    </row>
    <row r="66" spans="1:20" ht="15.5" x14ac:dyDescent="0.35">
      <c r="A66" s="165"/>
      <c r="B66" s="207" t="s">
        <v>109</v>
      </c>
      <c r="C66" s="208"/>
      <c r="D66" s="208">
        <v>3</v>
      </c>
      <c r="E66" s="209"/>
      <c r="F66" s="171"/>
      <c r="G66" s="172"/>
      <c r="H66" s="172"/>
      <c r="I66" s="172"/>
      <c r="J66" s="172"/>
      <c r="K66" s="172"/>
      <c r="L66" s="172"/>
      <c r="M66" s="172"/>
      <c r="N66" s="172"/>
      <c r="O66" s="172">
        <v>1</v>
      </c>
      <c r="P66" s="173"/>
      <c r="Q66" s="64">
        <f t="shared" si="12"/>
        <v>0</v>
      </c>
      <c r="R66" s="58">
        <f t="shared" si="13"/>
        <v>1</v>
      </c>
      <c r="S66" s="180">
        <f t="shared" si="14"/>
        <v>1</v>
      </c>
      <c r="T66" s="21"/>
    </row>
    <row r="67" spans="1:20" ht="15.5" x14ac:dyDescent="0.35">
      <c r="A67" s="165"/>
      <c r="B67" s="207" t="s">
        <v>110</v>
      </c>
      <c r="C67" s="208"/>
      <c r="D67" s="208">
        <v>3</v>
      </c>
      <c r="E67" s="209"/>
      <c r="F67" s="171"/>
      <c r="G67" s="172"/>
      <c r="H67" s="172"/>
      <c r="I67" s="172"/>
      <c r="J67" s="172"/>
      <c r="K67" s="172"/>
      <c r="L67" s="172"/>
      <c r="M67" s="172">
        <v>0.2</v>
      </c>
      <c r="N67" s="172"/>
      <c r="O67" s="172"/>
      <c r="P67" s="173"/>
      <c r="Q67" s="64">
        <f t="shared" si="12"/>
        <v>0</v>
      </c>
      <c r="R67" s="58">
        <f t="shared" si="13"/>
        <v>0.2</v>
      </c>
      <c r="S67" s="180">
        <f t="shared" si="14"/>
        <v>0.2</v>
      </c>
      <c r="T67" s="21"/>
    </row>
    <row r="68" spans="1:20" ht="15.5" x14ac:dyDescent="0.35">
      <c r="A68" s="165"/>
      <c r="B68" s="207" t="s">
        <v>73</v>
      </c>
      <c r="C68" s="208"/>
      <c r="D68" s="208"/>
      <c r="E68" s="209"/>
      <c r="F68" s="171"/>
      <c r="G68" s="172"/>
      <c r="H68" s="172"/>
      <c r="I68" s="172"/>
      <c r="J68" s="172"/>
      <c r="K68" s="172">
        <v>30</v>
      </c>
      <c r="L68" s="172"/>
      <c r="M68" s="172"/>
      <c r="N68" s="172"/>
      <c r="O68" s="172"/>
      <c r="P68" s="173"/>
      <c r="Q68" s="64">
        <f t="shared" si="12"/>
        <v>30</v>
      </c>
      <c r="R68" s="58">
        <f t="shared" si="13"/>
        <v>0</v>
      </c>
      <c r="S68" s="180">
        <f t="shared" si="14"/>
        <v>30</v>
      </c>
      <c r="T68" s="21"/>
    </row>
    <row r="69" spans="1:20" ht="15.5" x14ac:dyDescent="0.35">
      <c r="A69" s="165"/>
      <c r="B69" s="207" t="s">
        <v>111</v>
      </c>
      <c r="C69" s="208"/>
      <c r="D69" s="208"/>
      <c r="E69" s="209"/>
      <c r="F69" s="171">
        <v>10</v>
      </c>
      <c r="G69" s="172"/>
      <c r="H69" s="172"/>
      <c r="I69" s="172"/>
      <c r="J69" s="172"/>
      <c r="K69" s="172"/>
      <c r="L69" s="172"/>
      <c r="M69" s="172"/>
      <c r="N69" s="172">
        <v>15</v>
      </c>
      <c r="O69" s="172"/>
      <c r="P69" s="173"/>
      <c r="Q69" s="64">
        <f t="shared" si="12"/>
        <v>0</v>
      </c>
      <c r="R69" s="58">
        <f t="shared" si="13"/>
        <v>15</v>
      </c>
      <c r="S69" s="180">
        <f t="shared" si="14"/>
        <v>15</v>
      </c>
      <c r="T69" s="21"/>
    </row>
    <row r="70" spans="1:20" ht="15.5" x14ac:dyDescent="0.35">
      <c r="A70" s="165"/>
      <c r="B70" s="207" t="s">
        <v>112</v>
      </c>
      <c r="C70" s="208"/>
      <c r="D70" s="208"/>
      <c r="E70" s="209"/>
      <c r="F70" s="171"/>
      <c r="G70" s="172"/>
      <c r="H70" s="172"/>
      <c r="I70" s="172"/>
      <c r="J70" s="172"/>
      <c r="K70" s="172"/>
      <c r="L70" s="172">
        <v>15</v>
      </c>
      <c r="M70" s="172"/>
      <c r="N70" s="172"/>
      <c r="O70" s="172"/>
      <c r="P70" s="173"/>
      <c r="Q70" s="64">
        <f t="shared" si="12"/>
        <v>0</v>
      </c>
      <c r="R70" s="58">
        <f t="shared" si="13"/>
        <v>15</v>
      </c>
      <c r="S70" s="180">
        <f t="shared" si="14"/>
        <v>15</v>
      </c>
      <c r="T70" s="21"/>
    </row>
    <row r="71" spans="1:20" ht="15.5" x14ac:dyDescent="0.35">
      <c r="A71" s="165"/>
      <c r="B71" s="207" t="s">
        <v>113</v>
      </c>
      <c r="C71" s="208"/>
      <c r="D71" s="208"/>
      <c r="E71" s="209"/>
      <c r="F71" s="171"/>
      <c r="G71" s="172"/>
      <c r="H71" s="172"/>
      <c r="I71" s="172"/>
      <c r="J71" s="172">
        <v>8</v>
      </c>
      <c r="K71" s="172"/>
      <c r="L71" s="172"/>
      <c r="M71" s="172"/>
      <c r="N71" s="172"/>
      <c r="O71" s="172"/>
      <c r="P71" s="173"/>
      <c r="Q71" s="64">
        <f t="shared" si="12"/>
        <v>8</v>
      </c>
      <c r="R71" s="58">
        <f t="shared" si="13"/>
        <v>0</v>
      </c>
      <c r="S71" s="180">
        <f t="shared" si="14"/>
        <v>8</v>
      </c>
      <c r="T71" s="21"/>
    </row>
    <row r="72" spans="1:20" ht="15.5" x14ac:dyDescent="0.35">
      <c r="A72" s="165"/>
      <c r="B72" s="207" t="s">
        <v>114</v>
      </c>
      <c r="C72" s="208"/>
      <c r="D72" s="208"/>
      <c r="E72" s="209"/>
      <c r="F72" s="171"/>
      <c r="G72" s="172"/>
      <c r="H72" s="172"/>
      <c r="I72" s="172"/>
      <c r="J72" s="172"/>
      <c r="K72" s="172">
        <v>2.2000000000000002</v>
      </c>
      <c r="L72" s="172"/>
      <c r="M72" s="172"/>
      <c r="N72" s="172"/>
      <c r="O72" s="172"/>
      <c r="P72" s="173"/>
      <c r="Q72" s="64">
        <f t="shared" si="12"/>
        <v>2.2000000000000002</v>
      </c>
      <c r="R72" s="58">
        <f t="shared" si="13"/>
        <v>0</v>
      </c>
      <c r="S72" s="180">
        <f t="shared" si="14"/>
        <v>2.2000000000000002</v>
      </c>
      <c r="T72" s="21"/>
    </row>
    <row r="73" spans="1:20" ht="15.5" x14ac:dyDescent="0.35">
      <c r="A73" s="165"/>
      <c r="B73" s="207" t="s">
        <v>115</v>
      </c>
      <c r="C73" s="208"/>
      <c r="D73" s="208"/>
      <c r="E73" s="209"/>
      <c r="F73" s="171"/>
      <c r="G73" s="172"/>
      <c r="H73" s="172"/>
      <c r="I73" s="172"/>
      <c r="J73" s="172"/>
      <c r="K73" s="172"/>
      <c r="L73" s="172"/>
      <c r="M73" s="172"/>
      <c r="N73" s="172">
        <v>3</v>
      </c>
      <c r="O73" s="172"/>
      <c r="P73" s="173"/>
      <c r="Q73" s="64">
        <f t="shared" si="12"/>
        <v>0</v>
      </c>
      <c r="R73" s="58">
        <f t="shared" si="13"/>
        <v>3</v>
      </c>
      <c r="S73" s="180">
        <f t="shared" si="14"/>
        <v>3</v>
      </c>
      <c r="T73" s="21"/>
    </row>
    <row r="74" spans="1:20" ht="15.5" x14ac:dyDescent="0.35">
      <c r="A74" s="165"/>
      <c r="B74" s="207" t="s">
        <v>116</v>
      </c>
      <c r="C74" s="208"/>
      <c r="D74" s="208"/>
      <c r="E74" s="209"/>
      <c r="F74" s="171"/>
      <c r="G74" s="172"/>
      <c r="H74" s="172"/>
      <c r="I74" s="172"/>
      <c r="J74" s="172"/>
      <c r="K74" s="172"/>
      <c r="L74" s="172"/>
      <c r="M74" s="172"/>
      <c r="N74" s="172">
        <v>3</v>
      </c>
      <c r="O74" s="172"/>
      <c r="P74" s="173"/>
      <c r="Q74" s="64">
        <f t="shared" si="12"/>
        <v>0</v>
      </c>
      <c r="R74" s="58">
        <f t="shared" si="13"/>
        <v>3</v>
      </c>
      <c r="S74" s="180">
        <f t="shared" si="14"/>
        <v>3</v>
      </c>
      <c r="T74" s="21"/>
    </row>
    <row r="75" spans="1:20" ht="15.5" x14ac:dyDescent="0.35">
      <c r="A75" s="165"/>
      <c r="B75" s="207" t="s">
        <v>117</v>
      </c>
      <c r="C75" s="208"/>
      <c r="D75" s="208"/>
      <c r="E75" s="209"/>
      <c r="F75" s="171"/>
      <c r="G75" s="172"/>
      <c r="H75" s="172"/>
      <c r="I75" s="172"/>
      <c r="J75" s="172"/>
      <c r="K75" s="172"/>
      <c r="L75" s="172"/>
      <c r="M75" s="172"/>
      <c r="N75" s="172">
        <v>3</v>
      </c>
      <c r="O75" s="172"/>
      <c r="P75" s="173"/>
      <c r="Q75" s="64">
        <f t="shared" si="12"/>
        <v>0</v>
      </c>
      <c r="R75" s="58">
        <f t="shared" si="13"/>
        <v>3</v>
      </c>
      <c r="S75" s="180">
        <f t="shared" si="14"/>
        <v>3</v>
      </c>
      <c r="T75" s="21"/>
    </row>
    <row r="76" spans="1:20" ht="15.5" x14ac:dyDescent="0.35">
      <c r="A76" s="165"/>
      <c r="B76" s="207" t="s">
        <v>118</v>
      </c>
      <c r="C76" s="208"/>
      <c r="D76" s="208"/>
      <c r="E76" s="209"/>
      <c r="F76" s="171"/>
      <c r="G76" s="172"/>
      <c r="H76" s="172"/>
      <c r="I76" s="172"/>
      <c r="J76" s="172"/>
      <c r="K76" s="172"/>
      <c r="L76" s="172"/>
      <c r="M76" s="172"/>
      <c r="N76" s="172">
        <v>3</v>
      </c>
      <c r="O76" s="172"/>
      <c r="P76" s="173"/>
      <c r="Q76" s="64">
        <f t="shared" si="12"/>
        <v>0</v>
      </c>
      <c r="R76" s="58">
        <f t="shared" si="13"/>
        <v>3</v>
      </c>
      <c r="S76" s="180">
        <f t="shared" si="14"/>
        <v>3</v>
      </c>
      <c r="T76" s="21"/>
    </row>
    <row r="77" spans="1:20" ht="15.5" x14ac:dyDescent="0.35">
      <c r="A77" s="165"/>
      <c r="B77" s="207" t="s">
        <v>119</v>
      </c>
      <c r="C77" s="208"/>
      <c r="D77" s="208"/>
      <c r="E77" s="209"/>
      <c r="F77" s="171"/>
      <c r="G77" s="172"/>
      <c r="H77" s="172"/>
      <c r="I77" s="172"/>
      <c r="J77" s="172"/>
      <c r="K77" s="172"/>
      <c r="L77" s="172"/>
      <c r="M77" s="172"/>
      <c r="N77" s="172">
        <v>3</v>
      </c>
      <c r="O77" s="172"/>
      <c r="P77" s="173"/>
      <c r="Q77" s="64">
        <f t="shared" si="12"/>
        <v>0</v>
      </c>
      <c r="R77" s="58">
        <f t="shared" si="13"/>
        <v>3</v>
      </c>
      <c r="S77" s="180">
        <f t="shared" si="14"/>
        <v>3</v>
      </c>
      <c r="T77" s="21"/>
    </row>
    <row r="78" spans="1:20" ht="15.5" x14ac:dyDescent="0.35">
      <c r="A78" s="165"/>
      <c r="B78" s="207" t="s">
        <v>120</v>
      </c>
      <c r="C78" s="208"/>
      <c r="D78" s="208"/>
      <c r="E78" s="209"/>
      <c r="F78" s="171"/>
      <c r="G78" s="172"/>
      <c r="H78" s="172">
        <v>1</v>
      </c>
      <c r="I78" s="172"/>
      <c r="J78" s="172"/>
      <c r="K78" s="172">
        <v>1</v>
      </c>
      <c r="L78" s="172"/>
      <c r="M78" s="172"/>
      <c r="N78" s="172">
        <v>1.1000000000000001</v>
      </c>
      <c r="O78" s="172"/>
      <c r="P78" s="173"/>
      <c r="Q78" s="64">
        <f t="shared" si="12"/>
        <v>2</v>
      </c>
      <c r="R78" s="58">
        <f t="shared" si="13"/>
        <v>1.1000000000000001</v>
      </c>
      <c r="S78" s="180">
        <f t="shared" si="14"/>
        <v>3.1</v>
      </c>
      <c r="T78" s="21"/>
    </row>
    <row r="79" spans="1:20" ht="15.5" x14ac:dyDescent="0.35">
      <c r="A79" s="165"/>
      <c r="B79" s="207" t="s">
        <v>121</v>
      </c>
      <c r="C79" s="208"/>
      <c r="D79" s="208"/>
      <c r="E79" s="209"/>
      <c r="F79" s="171"/>
      <c r="G79" s="172"/>
      <c r="H79" s="172">
        <v>0.5</v>
      </c>
      <c r="I79" s="172"/>
      <c r="J79" s="172"/>
      <c r="K79" s="172">
        <v>0.6</v>
      </c>
      <c r="L79" s="172"/>
      <c r="M79" s="172"/>
      <c r="N79" s="172">
        <v>0.6</v>
      </c>
      <c r="O79" s="172"/>
      <c r="P79" s="173"/>
      <c r="Q79" s="64">
        <f t="shared" si="12"/>
        <v>1.1000000000000001</v>
      </c>
      <c r="R79" s="58">
        <f t="shared" si="13"/>
        <v>0.6</v>
      </c>
      <c r="S79" s="180">
        <f t="shared" si="14"/>
        <v>1.7000000000000002</v>
      </c>
      <c r="T79" s="21"/>
    </row>
    <row r="80" spans="1:20" ht="15.5" x14ac:dyDescent="0.35">
      <c r="A80" s="165"/>
      <c r="B80" s="207" t="s">
        <v>122</v>
      </c>
      <c r="C80" s="208"/>
      <c r="D80" s="208"/>
      <c r="E80" s="209"/>
      <c r="F80" s="171"/>
      <c r="G80" s="172"/>
      <c r="H80" s="172"/>
      <c r="I80" s="172">
        <v>0.8</v>
      </c>
      <c r="J80" s="172"/>
      <c r="K80" s="172"/>
      <c r="L80" s="172"/>
      <c r="M80" s="172">
        <v>0.8</v>
      </c>
      <c r="N80" s="172"/>
      <c r="O80" s="172"/>
      <c r="P80" s="173"/>
      <c r="Q80" s="64">
        <f t="shared" si="12"/>
        <v>0.8</v>
      </c>
      <c r="R80" s="58">
        <f t="shared" si="13"/>
        <v>0.8</v>
      </c>
      <c r="S80" s="180">
        <f t="shared" si="14"/>
        <v>1.6</v>
      </c>
      <c r="T80" s="21"/>
    </row>
    <row r="81" spans="1:20" ht="15.5" x14ac:dyDescent="0.35">
      <c r="A81" s="165"/>
      <c r="B81" s="207" t="s">
        <v>123</v>
      </c>
      <c r="C81" s="208"/>
      <c r="D81" s="208"/>
      <c r="E81" s="209"/>
      <c r="F81" s="171"/>
      <c r="G81" s="172"/>
      <c r="H81" s="172">
        <v>1.6</v>
      </c>
      <c r="I81" s="172"/>
      <c r="J81" s="172"/>
      <c r="K81" s="172">
        <v>1.7</v>
      </c>
      <c r="L81" s="172"/>
      <c r="M81" s="172"/>
      <c r="N81" s="172">
        <v>1.7</v>
      </c>
      <c r="O81" s="172"/>
      <c r="P81" s="173"/>
      <c r="Q81" s="64">
        <f t="shared" si="12"/>
        <v>3.3</v>
      </c>
      <c r="R81" s="58">
        <f t="shared" si="13"/>
        <v>1.7</v>
      </c>
      <c r="S81" s="180">
        <f t="shared" si="14"/>
        <v>5</v>
      </c>
      <c r="T81" s="21"/>
    </row>
    <row r="82" spans="1:20" ht="15.5" x14ac:dyDescent="0.35">
      <c r="A82" s="165"/>
      <c r="B82" s="207" t="s">
        <v>124</v>
      </c>
      <c r="C82" s="208"/>
      <c r="D82" s="208"/>
      <c r="E82" s="209"/>
      <c r="F82" s="171"/>
      <c r="G82" s="172">
        <v>3</v>
      </c>
      <c r="H82" s="172"/>
      <c r="I82" s="172"/>
      <c r="J82" s="172">
        <v>6</v>
      </c>
      <c r="K82" s="172"/>
      <c r="L82" s="172"/>
      <c r="M82" s="172"/>
      <c r="N82" s="172">
        <v>3</v>
      </c>
      <c r="O82" s="172"/>
      <c r="P82" s="173"/>
      <c r="Q82" s="64">
        <f t="shared" si="12"/>
        <v>9</v>
      </c>
      <c r="R82" s="58">
        <f t="shared" si="13"/>
        <v>3</v>
      </c>
      <c r="S82" s="180">
        <f t="shared" si="14"/>
        <v>12</v>
      </c>
      <c r="T82" s="21"/>
    </row>
    <row r="83" spans="1:20" ht="15.5" x14ac:dyDescent="0.35">
      <c r="A83" s="165"/>
      <c r="B83" s="207" t="s">
        <v>125</v>
      </c>
      <c r="C83" s="208"/>
      <c r="D83" s="208"/>
      <c r="E83" s="209"/>
      <c r="F83" s="171"/>
      <c r="G83" s="172"/>
      <c r="H83" s="172"/>
      <c r="I83" s="172"/>
      <c r="J83" s="172">
        <v>3</v>
      </c>
      <c r="K83" s="172"/>
      <c r="L83" s="172"/>
      <c r="M83" s="172"/>
      <c r="N83" s="172"/>
      <c r="O83" s="172"/>
      <c r="P83" s="173"/>
      <c r="Q83" s="64">
        <f t="shared" si="12"/>
        <v>3</v>
      </c>
      <c r="R83" s="58">
        <f t="shared" si="13"/>
        <v>0</v>
      </c>
      <c r="S83" s="180">
        <f t="shared" si="14"/>
        <v>3</v>
      </c>
      <c r="T83" s="21"/>
    </row>
    <row r="84" spans="1:20" ht="15.5" x14ac:dyDescent="0.35">
      <c r="A84" s="165"/>
      <c r="B84" s="207" t="s">
        <v>126</v>
      </c>
      <c r="C84" s="208"/>
      <c r="D84" s="208"/>
      <c r="E84" s="209"/>
      <c r="F84" s="171"/>
      <c r="G84" s="172"/>
      <c r="H84" s="172"/>
      <c r="I84" s="172"/>
      <c r="J84" s="172">
        <v>1.2</v>
      </c>
      <c r="K84" s="172"/>
      <c r="L84" s="172"/>
      <c r="M84" s="172"/>
      <c r="N84" s="172"/>
      <c r="O84" s="172">
        <v>1.2</v>
      </c>
      <c r="P84" s="173"/>
      <c r="Q84" s="64">
        <f t="shared" si="12"/>
        <v>1.2</v>
      </c>
      <c r="R84" s="58">
        <f t="shared" si="13"/>
        <v>1.2</v>
      </c>
      <c r="S84" s="180">
        <f t="shared" si="14"/>
        <v>2.4</v>
      </c>
      <c r="T84" s="21"/>
    </row>
    <row r="85" spans="1:20" ht="15.5" x14ac:dyDescent="0.35">
      <c r="A85" s="165"/>
      <c r="B85" s="207" t="s">
        <v>127</v>
      </c>
      <c r="C85" s="208"/>
      <c r="D85" s="208"/>
      <c r="E85" s="209"/>
      <c r="F85" s="171"/>
      <c r="G85" s="172">
        <v>2</v>
      </c>
      <c r="H85" s="172"/>
      <c r="I85" s="172"/>
      <c r="J85" s="172"/>
      <c r="K85" s="172"/>
      <c r="L85" s="172">
        <v>4</v>
      </c>
      <c r="M85" s="172"/>
      <c r="N85" s="172"/>
      <c r="O85" s="172"/>
      <c r="P85" s="173"/>
      <c r="Q85" s="64">
        <f t="shared" si="12"/>
        <v>2</v>
      </c>
      <c r="R85" s="58">
        <f t="shared" si="13"/>
        <v>4</v>
      </c>
      <c r="S85" s="180">
        <f t="shared" si="14"/>
        <v>6</v>
      </c>
      <c r="T85" s="21"/>
    </row>
    <row r="86" spans="1:20" ht="15.5" x14ac:dyDescent="0.35">
      <c r="A86" s="165"/>
      <c r="B86" s="207" t="s">
        <v>128</v>
      </c>
      <c r="C86" s="208"/>
      <c r="D86" s="208"/>
      <c r="E86" s="209"/>
      <c r="F86" s="171"/>
      <c r="G86" s="172"/>
      <c r="H86" s="172">
        <v>0.24</v>
      </c>
      <c r="I86" s="172"/>
      <c r="J86" s="172"/>
      <c r="K86" s="172">
        <v>0.3</v>
      </c>
      <c r="L86" s="172"/>
      <c r="M86" s="172"/>
      <c r="N86" s="172">
        <v>0.3</v>
      </c>
      <c r="O86" s="172"/>
      <c r="P86" s="173"/>
      <c r="Q86" s="64">
        <f t="shared" si="12"/>
        <v>0.54</v>
      </c>
      <c r="R86" s="58">
        <f t="shared" si="13"/>
        <v>0.3</v>
      </c>
      <c r="S86" s="180">
        <f t="shared" si="14"/>
        <v>0.84000000000000008</v>
      </c>
      <c r="T86" s="21"/>
    </row>
    <row r="87" spans="1:20" ht="15.5" x14ac:dyDescent="0.35">
      <c r="A87" s="165"/>
      <c r="B87" s="207" t="s">
        <v>129</v>
      </c>
      <c r="C87" s="208"/>
      <c r="D87" s="208"/>
      <c r="E87" s="209"/>
      <c r="F87" s="171"/>
      <c r="G87" s="172"/>
      <c r="H87" s="172">
        <v>0.3</v>
      </c>
      <c r="I87" s="172"/>
      <c r="J87" s="172"/>
      <c r="K87" s="172">
        <v>0.4</v>
      </c>
      <c r="L87" s="172"/>
      <c r="M87" s="172"/>
      <c r="N87" s="172">
        <v>0.4</v>
      </c>
      <c r="O87" s="172"/>
      <c r="P87" s="173"/>
      <c r="Q87" s="64">
        <f t="shared" si="12"/>
        <v>0.7</v>
      </c>
      <c r="R87" s="58">
        <f t="shared" si="13"/>
        <v>0.4</v>
      </c>
      <c r="S87" s="180">
        <f t="shared" si="14"/>
        <v>1.1000000000000001</v>
      </c>
      <c r="T87" s="21"/>
    </row>
    <row r="88" spans="1:20" ht="15.5" x14ac:dyDescent="0.35">
      <c r="A88" s="165"/>
      <c r="B88" s="207" t="s">
        <v>130</v>
      </c>
      <c r="C88" s="208"/>
      <c r="D88" s="208"/>
      <c r="E88" s="209"/>
      <c r="F88" s="171">
        <v>11</v>
      </c>
      <c r="G88" s="172"/>
      <c r="H88" s="172"/>
      <c r="I88" s="172"/>
      <c r="J88" s="172"/>
      <c r="K88" s="172"/>
      <c r="L88" s="172"/>
      <c r="M88" s="172"/>
      <c r="N88" s="172">
        <v>11</v>
      </c>
      <c r="O88" s="172"/>
      <c r="P88" s="173"/>
      <c r="Q88" s="64">
        <f t="shared" si="12"/>
        <v>0</v>
      </c>
      <c r="R88" s="58">
        <f t="shared" si="13"/>
        <v>11</v>
      </c>
      <c r="S88" s="180">
        <f t="shared" si="14"/>
        <v>11</v>
      </c>
      <c r="T88" s="21"/>
    </row>
    <row r="89" spans="1:20" ht="15.5" x14ac:dyDescent="0.35">
      <c r="A89" s="165"/>
      <c r="B89" s="207" t="s">
        <v>131</v>
      </c>
      <c r="C89" s="208"/>
      <c r="D89" s="208"/>
      <c r="E89" s="209"/>
      <c r="F89" s="171"/>
      <c r="G89" s="172"/>
      <c r="H89" s="172"/>
      <c r="I89" s="172"/>
      <c r="J89" s="172"/>
      <c r="K89" s="172"/>
      <c r="L89" s="172"/>
      <c r="M89" s="172">
        <v>11</v>
      </c>
      <c r="N89" s="172"/>
      <c r="O89" s="172"/>
      <c r="P89" s="173"/>
      <c r="Q89" s="64">
        <f t="shared" si="12"/>
        <v>0</v>
      </c>
      <c r="R89" s="58">
        <f t="shared" si="13"/>
        <v>11</v>
      </c>
      <c r="S89" s="180">
        <f t="shared" si="14"/>
        <v>11</v>
      </c>
      <c r="T89" s="21"/>
    </row>
    <row r="90" spans="1:20" ht="15.5" x14ac:dyDescent="0.35">
      <c r="A90" s="165"/>
      <c r="B90" s="207" t="s">
        <v>141</v>
      </c>
      <c r="C90" s="208"/>
      <c r="D90" s="208"/>
      <c r="E90" s="209"/>
      <c r="F90" s="171"/>
      <c r="G90" s="172"/>
      <c r="H90" s="172"/>
      <c r="I90" s="172"/>
      <c r="J90" s="172"/>
      <c r="K90" s="172"/>
      <c r="L90" s="172">
        <v>11</v>
      </c>
      <c r="M90" s="172"/>
      <c r="N90" s="172"/>
      <c r="O90" s="172"/>
      <c r="P90" s="173"/>
      <c r="Q90" s="64">
        <f t="shared" si="12"/>
        <v>0</v>
      </c>
      <c r="R90" s="58">
        <f t="shared" si="13"/>
        <v>11</v>
      </c>
      <c r="S90" s="180">
        <f t="shared" si="14"/>
        <v>11</v>
      </c>
      <c r="T90" s="21"/>
    </row>
    <row r="91" spans="1:20" ht="15.5" x14ac:dyDescent="0.35">
      <c r="A91" s="165"/>
      <c r="B91" s="207" t="s">
        <v>142</v>
      </c>
      <c r="C91" s="208"/>
      <c r="D91" s="208"/>
      <c r="E91" s="209"/>
      <c r="F91" s="171"/>
      <c r="G91" s="172"/>
      <c r="H91" s="172"/>
      <c r="I91" s="172"/>
      <c r="J91" s="172"/>
      <c r="K91" s="172"/>
      <c r="L91" s="172">
        <v>11</v>
      </c>
      <c r="M91" s="172"/>
      <c r="N91" s="172"/>
      <c r="O91" s="172"/>
      <c r="P91" s="173"/>
      <c r="Q91" s="64">
        <f t="shared" si="12"/>
        <v>0</v>
      </c>
      <c r="R91" s="58">
        <f t="shared" si="13"/>
        <v>11</v>
      </c>
      <c r="S91" s="180">
        <f t="shared" si="14"/>
        <v>11</v>
      </c>
      <c r="T91" s="21"/>
    </row>
    <row r="92" spans="1:20" ht="15.5" x14ac:dyDescent="0.35">
      <c r="A92" s="165"/>
      <c r="B92" s="207" t="s">
        <v>132</v>
      </c>
      <c r="C92" s="208"/>
      <c r="D92" s="208"/>
      <c r="E92" s="209"/>
      <c r="F92" s="171"/>
      <c r="G92" s="172"/>
      <c r="H92" s="172">
        <v>3</v>
      </c>
      <c r="I92" s="172"/>
      <c r="J92" s="172"/>
      <c r="K92" s="172"/>
      <c r="L92" s="172"/>
      <c r="M92" s="172"/>
      <c r="N92" s="172"/>
      <c r="O92" s="172"/>
      <c r="P92" s="173"/>
      <c r="Q92" s="64">
        <f t="shared" si="12"/>
        <v>3</v>
      </c>
      <c r="R92" s="58">
        <f t="shared" si="13"/>
        <v>0</v>
      </c>
      <c r="S92" s="180">
        <f t="shared" si="14"/>
        <v>3</v>
      </c>
      <c r="T92" s="21"/>
    </row>
    <row r="93" spans="1:20" ht="15.5" x14ac:dyDescent="0.35">
      <c r="A93" s="165"/>
      <c r="B93" s="207" t="s">
        <v>133</v>
      </c>
      <c r="C93" s="208"/>
      <c r="D93" s="208"/>
      <c r="E93" s="209"/>
      <c r="F93" s="171">
        <v>0.1</v>
      </c>
      <c r="G93" s="172"/>
      <c r="H93" s="172"/>
      <c r="I93" s="172"/>
      <c r="J93" s="172"/>
      <c r="K93" s="172"/>
      <c r="L93" s="172"/>
      <c r="M93" s="172"/>
      <c r="N93" s="172"/>
      <c r="O93" s="172"/>
      <c r="P93" s="173"/>
      <c r="Q93" s="64">
        <f t="shared" si="12"/>
        <v>0</v>
      </c>
      <c r="R93" s="58">
        <f t="shared" si="13"/>
        <v>0</v>
      </c>
      <c r="S93" s="180">
        <f t="shared" si="14"/>
        <v>0</v>
      </c>
      <c r="T93" s="21"/>
    </row>
    <row r="94" spans="1:20" ht="15.5" x14ac:dyDescent="0.35">
      <c r="A94" s="165"/>
      <c r="B94" s="207" t="s">
        <v>134</v>
      </c>
      <c r="C94" s="208"/>
      <c r="D94" s="208"/>
      <c r="E94" s="209"/>
      <c r="F94" s="171"/>
      <c r="G94" s="172"/>
      <c r="H94" s="172"/>
      <c r="I94" s="172"/>
      <c r="J94" s="172"/>
      <c r="K94" s="172">
        <v>4.2</v>
      </c>
      <c r="L94" s="172"/>
      <c r="M94" s="172"/>
      <c r="N94" s="172"/>
      <c r="O94" s="172"/>
      <c r="P94" s="173"/>
      <c r="Q94" s="64">
        <f t="shared" si="12"/>
        <v>4.2</v>
      </c>
      <c r="R94" s="58">
        <f t="shared" si="13"/>
        <v>0</v>
      </c>
      <c r="S94" s="180">
        <f t="shared" si="14"/>
        <v>4.2</v>
      </c>
      <c r="T94" s="21"/>
    </row>
    <row r="95" spans="1:20" ht="15.5" x14ac:dyDescent="0.35">
      <c r="A95" s="165"/>
      <c r="B95" s="207" t="s">
        <v>135</v>
      </c>
      <c r="C95" s="208"/>
      <c r="D95" s="208"/>
      <c r="E95" s="209"/>
      <c r="F95" s="171"/>
      <c r="G95" s="172"/>
      <c r="H95" s="172">
        <v>2</v>
      </c>
      <c r="I95" s="172"/>
      <c r="J95" s="172"/>
      <c r="K95" s="172"/>
      <c r="L95" s="172"/>
      <c r="M95" s="172"/>
      <c r="N95" s="172"/>
      <c r="O95" s="172"/>
      <c r="P95" s="173"/>
      <c r="Q95" s="64">
        <f t="shared" si="12"/>
        <v>2</v>
      </c>
      <c r="R95" s="58">
        <f t="shared" si="13"/>
        <v>0</v>
      </c>
      <c r="S95" s="180">
        <f t="shared" si="14"/>
        <v>2</v>
      </c>
      <c r="T95" s="21"/>
    </row>
    <row r="96" spans="1:20" ht="15.5" x14ac:dyDescent="0.35">
      <c r="A96" s="165"/>
      <c r="B96" s="207" t="s">
        <v>136</v>
      </c>
      <c r="C96" s="208"/>
      <c r="D96" s="208"/>
      <c r="E96" s="209"/>
      <c r="F96" s="171"/>
      <c r="G96" s="172">
        <v>6.5</v>
      </c>
      <c r="H96" s="172"/>
      <c r="I96" s="172"/>
      <c r="J96" s="172"/>
      <c r="K96" s="172"/>
      <c r="L96" s="172"/>
      <c r="M96" s="172"/>
      <c r="N96" s="172"/>
      <c r="O96" s="172"/>
      <c r="P96" s="173"/>
      <c r="Q96" s="64">
        <f t="shared" si="12"/>
        <v>6.5</v>
      </c>
      <c r="R96" s="58">
        <f t="shared" si="13"/>
        <v>0</v>
      </c>
      <c r="S96" s="180">
        <f t="shared" si="14"/>
        <v>6.5</v>
      </c>
      <c r="T96" s="21"/>
    </row>
    <row r="97" spans="1:20" ht="15.5" x14ac:dyDescent="0.35">
      <c r="A97" s="165"/>
      <c r="B97" s="207" t="s">
        <v>147</v>
      </c>
      <c r="C97" s="208"/>
      <c r="D97" s="208"/>
      <c r="E97" s="209"/>
      <c r="F97" s="171"/>
      <c r="G97" s="172">
        <f>0.445+0.063</f>
        <v>0.50800000000000001</v>
      </c>
      <c r="H97" s="172"/>
      <c r="I97" s="172"/>
      <c r="J97" s="172"/>
      <c r="K97" s="172"/>
      <c r="L97" s="172"/>
      <c r="M97" s="172"/>
      <c r="N97" s="172"/>
      <c r="O97" s="172"/>
      <c r="P97" s="173"/>
      <c r="Q97" s="64">
        <f t="shared" si="12"/>
        <v>0.50800000000000001</v>
      </c>
      <c r="R97" s="58">
        <f t="shared" si="13"/>
        <v>0</v>
      </c>
      <c r="S97" s="180">
        <f t="shared" si="14"/>
        <v>0.50800000000000001</v>
      </c>
      <c r="T97" s="21"/>
    </row>
    <row r="98" spans="1:20" ht="15.5" x14ac:dyDescent="0.35">
      <c r="A98" s="165"/>
      <c r="B98" s="207" t="s">
        <v>137</v>
      </c>
      <c r="C98" s="208"/>
      <c r="D98" s="208"/>
      <c r="E98" s="209"/>
      <c r="F98" s="171">
        <v>2.5</v>
      </c>
      <c r="G98" s="172"/>
      <c r="H98" s="172"/>
      <c r="I98" s="172"/>
      <c r="J98" s="172"/>
      <c r="K98" s="172"/>
      <c r="L98" s="172"/>
      <c r="M98" s="172"/>
      <c r="N98" s="172"/>
      <c r="O98" s="172"/>
      <c r="P98" s="173"/>
      <c r="Q98" s="64">
        <f t="shared" si="12"/>
        <v>0</v>
      </c>
      <c r="R98" s="58">
        <f t="shared" si="13"/>
        <v>0</v>
      </c>
      <c r="S98" s="180">
        <f t="shared" si="14"/>
        <v>0</v>
      </c>
      <c r="T98" s="21"/>
    </row>
    <row r="99" spans="1:20" ht="15.5" x14ac:dyDescent="0.35">
      <c r="A99" s="165"/>
      <c r="B99" s="207" t="s">
        <v>148</v>
      </c>
      <c r="C99" s="208"/>
      <c r="D99" s="208"/>
      <c r="E99" s="209"/>
      <c r="F99" s="171">
        <v>1.5</v>
      </c>
      <c r="G99" s="172"/>
      <c r="H99" s="172"/>
      <c r="I99" s="172"/>
      <c r="J99" s="172"/>
      <c r="K99" s="172"/>
      <c r="L99" s="172"/>
      <c r="M99" s="172"/>
      <c r="N99" s="172"/>
      <c r="O99" s="172"/>
      <c r="P99" s="173"/>
      <c r="Q99" s="64">
        <f t="shared" si="12"/>
        <v>0</v>
      </c>
      <c r="R99" s="58">
        <f t="shared" si="13"/>
        <v>0</v>
      </c>
      <c r="S99" s="180">
        <f t="shared" si="14"/>
        <v>0</v>
      </c>
      <c r="T99" s="21"/>
    </row>
    <row r="100" spans="1:20" ht="15.5" x14ac:dyDescent="0.35">
      <c r="A100" s="165"/>
      <c r="B100" s="207" t="s">
        <v>138</v>
      </c>
      <c r="C100" s="208"/>
      <c r="D100" s="208"/>
      <c r="E100" s="209"/>
      <c r="F100" s="171">
        <v>0.3</v>
      </c>
      <c r="G100" s="172"/>
      <c r="H100" s="172"/>
      <c r="I100" s="172"/>
      <c r="J100" s="172"/>
      <c r="K100" s="172"/>
      <c r="L100" s="172"/>
      <c r="M100" s="172"/>
      <c r="N100" s="172"/>
      <c r="O100" s="172"/>
      <c r="P100" s="173"/>
      <c r="Q100" s="64">
        <f t="shared" si="12"/>
        <v>0</v>
      </c>
      <c r="R100" s="58">
        <f t="shared" si="13"/>
        <v>0</v>
      </c>
      <c r="S100" s="180">
        <f t="shared" si="14"/>
        <v>0</v>
      </c>
      <c r="T100" s="21"/>
    </row>
    <row r="101" spans="1:20" ht="15.5" x14ac:dyDescent="0.35">
      <c r="A101" s="165"/>
      <c r="B101" s="207" t="s">
        <v>139</v>
      </c>
      <c r="C101" s="208"/>
      <c r="D101" s="208"/>
      <c r="E101" s="209"/>
      <c r="F101" s="171">
        <v>0.2</v>
      </c>
      <c r="G101" s="172"/>
      <c r="H101" s="172"/>
      <c r="I101" s="172"/>
      <c r="J101" s="172"/>
      <c r="K101" s="172"/>
      <c r="L101" s="172"/>
      <c r="M101" s="172"/>
      <c r="N101" s="172"/>
      <c r="O101" s="172"/>
      <c r="P101" s="173"/>
      <c r="Q101" s="64">
        <f t="shared" si="12"/>
        <v>0</v>
      </c>
      <c r="R101" s="58">
        <f t="shared" si="13"/>
        <v>0</v>
      </c>
      <c r="S101" s="180">
        <f t="shared" si="14"/>
        <v>0</v>
      </c>
      <c r="T101" s="21"/>
    </row>
    <row r="102" spans="1:20" s="37" customFormat="1" ht="16" thickBot="1" x14ac:dyDescent="0.4">
      <c r="A102" s="165"/>
      <c r="B102" s="213" t="s">
        <v>36</v>
      </c>
      <c r="C102" s="222"/>
      <c r="D102" s="222"/>
      <c r="E102" s="223"/>
      <c r="F102" s="123">
        <f t="shared" ref="F102:P102" si="15">SUM(F43:F101)</f>
        <v>36.85</v>
      </c>
      <c r="G102" s="124">
        <f t="shared" si="15"/>
        <v>48.857999999999997</v>
      </c>
      <c r="H102" s="125">
        <f t="shared" si="15"/>
        <v>11.239999999999998</v>
      </c>
      <c r="I102" s="124">
        <f t="shared" si="15"/>
        <v>6.1</v>
      </c>
      <c r="J102" s="125">
        <f t="shared" si="15"/>
        <v>22.5</v>
      </c>
      <c r="K102" s="124">
        <f t="shared" si="15"/>
        <v>43.000000000000007</v>
      </c>
      <c r="L102" s="124">
        <f t="shared" si="15"/>
        <v>41</v>
      </c>
      <c r="M102" s="125">
        <f t="shared" si="15"/>
        <v>12</v>
      </c>
      <c r="N102" s="125">
        <f t="shared" si="15"/>
        <v>48.1</v>
      </c>
      <c r="O102" s="124">
        <f t="shared" si="15"/>
        <v>2.2000000000000002</v>
      </c>
      <c r="P102" s="126">
        <f t="shared" si="15"/>
        <v>0</v>
      </c>
      <c r="Q102" s="125">
        <f t="shared" ref="Q102" si="16">SUM(G102:K102)</f>
        <v>131.69800000000001</v>
      </c>
      <c r="R102" s="124">
        <f t="shared" si="11"/>
        <v>103.3</v>
      </c>
      <c r="S102" s="181">
        <f>SUM(Q102+R102)</f>
        <v>234.99799999999999</v>
      </c>
      <c r="T102" s="21"/>
    </row>
    <row r="103" spans="1:20" ht="16" thickTop="1" x14ac:dyDescent="0.35">
      <c r="A103" s="165"/>
      <c r="B103" s="247" t="s">
        <v>26</v>
      </c>
      <c r="C103" s="248"/>
      <c r="D103" s="248"/>
      <c r="E103" s="249"/>
      <c r="F103" s="69"/>
      <c r="G103" s="79"/>
      <c r="H103" s="80"/>
      <c r="I103" s="48"/>
      <c r="J103" s="48"/>
      <c r="K103" s="48"/>
      <c r="L103" s="48"/>
      <c r="M103" s="48"/>
      <c r="N103" s="48"/>
      <c r="O103" s="48"/>
      <c r="P103" s="68"/>
      <c r="Q103" s="48"/>
      <c r="R103" s="48"/>
      <c r="S103" s="185"/>
      <c r="T103" s="21"/>
    </row>
    <row r="104" spans="1:20" ht="15.5" x14ac:dyDescent="0.35">
      <c r="A104" s="166"/>
      <c r="B104" s="250" t="s">
        <v>22</v>
      </c>
      <c r="C104" s="251"/>
      <c r="D104" s="251"/>
      <c r="E104" s="252"/>
      <c r="F104" s="12"/>
      <c r="G104" s="12">
        <v>0</v>
      </c>
      <c r="H104" s="12">
        <v>0</v>
      </c>
      <c r="I104" s="11">
        <v>0</v>
      </c>
      <c r="J104" s="12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66">
        <v>0</v>
      </c>
      <c r="Q104" s="70"/>
      <c r="R104" s="49"/>
      <c r="S104" s="186"/>
      <c r="T104" s="21"/>
    </row>
    <row r="105" spans="1:20" s="37" customFormat="1" ht="16" thickBot="1" x14ac:dyDescent="0.4">
      <c r="A105" s="166"/>
      <c r="B105" s="213" t="s">
        <v>36</v>
      </c>
      <c r="C105" s="222"/>
      <c r="D105" s="222"/>
      <c r="E105" s="223"/>
      <c r="F105" s="123">
        <f>F102-(-F104*F102)</f>
        <v>36.85</v>
      </c>
      <c r="G105" s="124">
        <f t="shared" ref="G105" si="17">G102-(-G104*G102)</f>
        <v>48.857999999999997</v>
      </c>
      <c r="H105" s="125">
        <f t="shared" ref="H105" si="18">H102-(-H104*H102)</f>
        <v>11.239999999999998</v>
      </c>
      <c r="I105" s="124">
        <f t="shared" ref="I105" si="19">I102-(-I104*I102)</f>
        <v>6.1</v>
      </c>
      <c r="J105" s="125">
        <f t="shared" ref="J105" si="20">J102-(-J104*J102)</f>
        <v>22.5</v>
      </c>
      <c r="K105" s="124">
        <f t="shared" ref="K105" si="21">K102-(-K104*K102)</f>
        <v>43.000000000000007</v>
      </c>
      <c r="L105" s="124">
        <f t="shared" ref="L105" si="22">L102-(-L104*L102)</f>
        <v>41</v>
      </c>
      <c r="M105" s="125">
        <f t="shared" ref="M105" si="23">M102-(-M104*M102)</f>
        <v>12</v>
      </c>
      <c r="N105" s="125">
        <f t="shared" ref="N105" si="24">N102-(-N104*N102)</f>
        <v>48.1</v>
      </c>
      <c r="O105" s="124">
        <f t="shared" ref="O105" si="25">O102-(-O104*O102)</f>
        <v>2.2000000000000002</v>
      </c>
      <c r="P105" s="126">
        <f t="shared" ref="P105" si="26">P102-(-P104*P102)</f>
        <v>0</v>
      </c>
      <c r="Q105" s="125">
        <f>SUM(G105:K105)</f>
        <v>131.69800000000001</v>
      </c>
      <c r="R105" s="124">
        <f>SUM(L105:P105)</f>
        <v>103.3</v>
      </c>
      <c r="S105" s="181">
        <f>SUM(Q105+R105)</f>
        <v>234.99799999999999</v>
      </c>
      <c r="T105" s="21"/>
    </row>
    <row r="106" spans="1:20" ht="15" thickTop="1" x14ac:dyDescent="0.35">
      <c r="A106" s="165"/>
      <c r="B106" s="84"/>
      <c r="E106" s="63"/>
      <c r="F106" s="50"/>
      <c r="G106" s="81"/>
      <c r="J106" s="39"/>
      <c r="K106" s="50"/>
      <c r="L106" s="50"/>
      <c r="P106" s="63"/>
      <c r="Q106" s="71"/>
    </row>
    <row r="107" spans="1:20" s="37" customFormat="1" ht="16" thickBot="1" x14ac:dyDescent="0.4">
      <c r="A107" s="166"/>
      <c r="B107" s="213" t="s">
        <v>23</v>
      </c>
      <c r="C107" s="222"/>
      <c r="D107" s="222"/>
      <c r="E107" s="223"/>
      <c r="F107" s="123">
        <f t="shared" ref="F107:P107" si="27">F39+F105</f>
        <v>56.85</v>
      </c>
      <c r="G107" s="124">
        <f t="shared" si="27"/>
        <v>122.608</v>
      </c>
      <c r="H107" s="125">
        <f t="shared" si="27"/>
        <v>36.239999999999995</v>
      </c>
      <c r="I107" s="124">
        <f t="shared" si="27"/>
        <v>9.1</v>
      </c>
      <c r="J107" s="125">
        <f t="shared" si="27"/>
        <v>22.5</v>
      </c>
      <c r="K107" s="124">
        <f t="shared" si="27"/>
        <v>43.000000000000007</v>
      </c>
      <c r="L107" s="124">
        <f t="shared" si="27"/>
        <v>41</v>
      </c>
      <c r="M107" s="125">
        <f t="shared" si="27"/>
        <v>12</v>
      </c>
      <c r="N107" s="125">
        <f t="shared" si="27"/>
        <v>77.099999999999994</v>
      </c>
      <c r="O107" s="124">
        <f t="shared" si="27"/>
        <v>2.2000000000000002</v>
      </c>
      <c r="P107" s="126">
        <f t="shared" si="27"/>
        <v>0</v>
      </c>
      <c r="Q107" s="125">
        <f>SUM(G107:K107)</f>
        <v>233.44800000000001</v>
      </c>
      <c r="R107" s="124">
        <f>SUM(L107:P107)</f>
        <v>132.29999999999998</v>
      </c>
      <c r="S107" s="181">
        <f>Q107+R107</f>
        <v>365.74799999999999</v>
      </c>
      <c r="T107" s="21"/>
    </row>
    <row r="108" spans="1:20" s="103" customFormat="1" ht="16.5" thickTop="1" thickBot="1" x14ac:dyDescent="0.4">
      <c r="A108" s="169"/>
      <c r="B108" s="224" t="s">
        <v>49</v>
      </c>
      <c r="C108" s="224"/>
      <c r="D108" s="245"/>
      <c r="E108" s="246"/>
      <c r="F108" s="97">
        <f t="shared" ref="F108:P108" si="28">IF(F107,F120/F107-1,0)*-1</f>
        <v>1</v>
      </c>
      <c r="G108" s="95">
        <f t="shared" si="28"/>
        <v>1</v>
      </c>
      <c r="H108" s="95">
        <f t="shared" si="28"/>
        <v>1</v>
      </c>
      <c r="I108" s="95">
        <f t="shared" si="28"/>
        <v>1</v>
      </c>
      <c r="J108" s="95">
        <f t="shared" si="28"/>
        <v>1</v>
      </c>
      <c r="K108" s="95">
        <f t="shared" si="28"/>
        <v>1</v>
      </c>
      <c r="L108" s="95">
        <f t="shared" si="28"/>
        <v>1</v>
      </c>
      <c r="M108" s="95">
        <f t="shared" si="28"/>
        <v>1</v>
      </c>
      <c r="N108" s="95">
        <f t="shared" si="28"/>
        <v>1</v>
      </c>
      <c r="O108" s="95">
        <f t="shared" si="28"/>
        <v>1</v>
      </c>
      <c r="P108" s="101">
        <f t="shared" si="28"/>
        <v>0</v>
      </c>
      <c r="Q108" s="97">
        <f>SUM(G108:K108)/5</f>
        <v>1</v>
      </c>
      <c r="R108" s="113">
        <f>SUM(L108:P108)/5</f>
        <v>0.8</v>
      </c>
      <c r="S108" s="183">
        <f>SUM(G108:P108)/10</f>
        <v>0.9</v>
      </c>
      <c r="T108" s="104"/>
    </row>
    <row r="109" spans="1:20" s="37" customFormat="1" ht="16" thickTop="1" x14ac:dyDescent="0.35">
      <c r="A109" s="170"/>
      <c r="B109" s="8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21"/>
    </row>
    <row r="110" spans="1:20" s="21" customFormat="1" ht="33.75" customHeight="1" x14ac:dyDescent="0.35">
      <c r="A110" s="165"/>
      <c r="B110" s="230" t="s">
        <v>53</v>
      </c>
      <c r="C110" s="231"/>
      <c r="D110" s="231"/>
      <c r="E110" s="232"/>
      <c r="F110" s="127">
        <v>2026</v>
      </c>
      <c r="G110" s="128">
        <v>2027</v>
      </c>
      <c r="H110" s="129">
        <v>2028</v>
      </c>
      <c r="I110" s="128">
        <v>2029</v>
      </c>
      <c r="J110" s="129">
        <v>2030</v>
      </c>
      <c r="K110" s="128">
        <v>2031</v>
      </c>
      <c r="L110" s="129">
        <v>2032</v>
      </c>
      <c r="M110" s="128">
        <v>2033</v>
      </c>
      <c r="N110" s="129">
        <v>2034</v>
      </c>
      <c r="O110" s="128">
        <v>2035</v>
      </c>
      <c r="P110" s="130">
        <v>2036</v>
      </c>
      <c r="Q110" s="134" t="s">
        <v>83</v>
      </c>
      <c r="R110" s="135" t="s">
        <v>84</v>
      </c>
      <c r="S110" s="187" t="s">
        <v>82</v>
      </c>
    </row>
    <row r="111" spans="1:20" ht="15.5" x14ac:dyDescent="0.35">
      <c r="A111" s="165"/>
      <c r="B111" s="233" t="s">
        <v>59</v>
      </c>
      <c r="C111" s="234"/>
      <c r="D111" s="234"/>
      <c r="E111" s="235"/>
      <c r="F111" s="4">
        <v>0</v>
      </c>
      <c r="G111" s="5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65">
        <v>0</v>
      </c>
      <c r="Q111" s="64">
        <f>SUM(G111:K111)</f>
        <v>0</v>
      </c>
      <c r="R111" s="58">
        <f t="shared" ref="R111" si="29">SUM(L111:P111)</f>
        <v>0</v>
      </c>
      <c r="S111" s="180">
        <f>SUM(Q111:R111)</f>
        <v>0</v>
      </c>
      <c r="T111" s="21"/>
    </row>
    <row r="112" spans="1:20" s="21" customFormat="1" ht="15.5" x14ac:dyDescent="0.35">
      <c r="A112" s="170"/>
      <c r="B112" s="83"/>
      <c r="C112" s="52"/>
      <c r="D112" s="53"/>
      <c r="E112" s="5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4"/>
      <c r="R112" s="34"/>
    </row>
    <row r="113" spans="1:20" s="21" customFormat="1" ht="27.65" customHeight="1" x14ac:dyDescent="0.35">
      <c r="A113" s="165"/>
      <c r="B113" s="242" t="s">
        <v>54</v>
      </c>
      <c r="C113" s="243"/>
      <c r="D113" s="243"/>
      <c r="E113" s="244"/>
      <c r="F113" s="136">
        <v>2026</v>
      </c>
      <c r="G113" s="137">
        <v>2027</v>
      </c>
      <c r="H113" s="137">
        <v>2028</v>
      </c>
      <c r="I113" s="137">
        <v>2029</v>
      </c>
      <c r="J113" s="137">
        <v>2030</v>
      </c>
      <c r="K113" s="137">
        <v>2031</v>
      </c>
      <c r="L113" s="137">
        <v>2032</v>
      </c>
      <c r="M113" s="137">
        <v>2033</v>
      </c>
      <c r="N113" s="137">
        <v>2034</v>
      </c>
      <c r="O113" s="137">
        <v>2035</v>
      </c>
      <c r="P113" s="138">
        <v>2036</v>
      </c>
      <c r="Q113" s="139" t="s">
        <v>83</v>
      </c>
      <c r="R113" s="139" t="s">
        <v>84</v>
      </c>
      <c r="S113" s="188" t="s">
        <v>82</v>
      </c>
    </row>
    <row r="114" spans="1:20" ht="15.5" x14ac:dyDescent="0.35">
      <c r="A114" s="166"/>
      <c r="B114" s="236" t="s">
        <v>39</v>
      </c>
      <c r="C114" s="237"/>
      <c r="D114" s="237"/>
      <c r="E114" s="238"/>
      <c r="F114" s="82">
        <v>39.910164999999999</v>
      </c>
      <c r="G114" s="3">
        <v>47.903881303809541</v>
      </c>
      <c r="H114" s="3">
        <v>55.000885028253975</v>
      </c>
      <c r="I114" s="3">
        <v>48.292733497142862</v>
      </c>
      <c r="J114" s="3">
        <v>47.308750080476187</v>
      </c>
      <c r="K114" s="3">
        <v>47.071329570476195</v>
      </c>
      <c r="L114" s="3">
        <v>48.118265787619052</v>
      </c>
      <c r="M114" s="3">
        <v>48.72100953333333</v>
      </c>
      <c r="N114" s="3">
        <v>55.732481310000004</v>
      </c>
      <c r="O114" s="3">
        <v>45.131345136666653</v>
      </c>
      <c r="P114" s="65">
        <v>36.87524767666666</v>
      </c>
      <c r="Q114" s="64">
        <f>SUM(G114:K114)</f>
        <v>245.57757948015876</v>
      </c>
      <c r="R114" s="58">
        <f>SUM(L114:P114)</f>
        <v>234.57834944428572</v>
      </c>
      <c r="S114" s="180">
        <f>SUM(Q114:R114)</f>
        <v>480.15592892444448</v>
      </c>
      <c r="T114" s="21"/>
    </row>
    <row r="115" spans="1:20" ht="15.5" x14ac:dyDescent="0.35">
      <c r="A115" s="165"/>
      <c r="B115" s="236" t="s">
        <v>55</v>
      </c>
      <c r="C115" s="237"/>
      <c r="D115" s="237"/>
      <c r="E115" s="238"/>
      <c r="F115" s="114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96">
        <v>0</v>
      </c>
      <c r="Q115" s="64">
        <f>SUM(G115:K115)</f>
        <v>0</v>
      </c>
      <c r="R115" s="58">
        <f>SUM(L115:P115)</f>
        <v>0</v>
      </c>
      <c r="S115" s="180">
        <f>SUM(Q115:R115)</f>
        <v>0</v>
      </c>
      <c r="T115" s="21"/>
    </row>
    <row r="116" spans="1:20" ht="15.5" x14ac:dyDescent="0.35">
      <c r="A116" s="165"/>
      <c r="B116" s="236" t="s">
        <v>40</v>
      </c>
      <c r="C116" s="237"/>
      <c r="D116" s="237"/>
      <c r="E116" s="238"/>
      <c r="F116" s="82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65">
        <v>0</v>
      </c>
      <c r="Q116" s="64">
        <f>SUM(G116:K116)</f>
        <v>0</v>
      </c>
      <c r="R116" s="58">
        <f>SUM(L116:P116)</f>
        <v>0</v>
      </c>
      <c r="S116" s="180">
        <f>SUM(Q116:R116)</f>
        <v>0</v>
      </c>
      <c r="T116" s="21"/>
    </row>
    <row r="117" spans="1:20" ht="16.5" customHeight="1" thickBot="1" x14ac:dyDescent="0.4">
      <c r="A117" s="166"/>
      <c r="B117" s="239" t="s">
        <v>37</v>
      </c>
      <c r="C117" s="240"/>
      <c r="D117" s="240"/>
      <c r="E117" s="241"/>
      <c r="F117" s="59">
        <f>F114+F115+F116</f>
        <v>39.910164999999999</v>
      </c>
      <c r="G117" s="60">
        <f t="shared" ref="G117:P117" si="30">G114+G115+G116</f>
        <v>47.903881303809541</v>
      </c>
      <c r="H117" s="59">
        <f t="shared" si="30"/>
        <v>55.000885028253975</v>
      </c>
      <c r="I117" s="60">
        <f t="shared" si="30"/>
        <v>48.292733497142862</v>
      </c>
      <c r="J117" s="59">
        <f t="shared" si="30"/>
        <v>47.308750080476187</v>
      </c>
      <c r="K117" s="60">
        <f t="shared" si="30"/>
        <v>47.071329570476195</v>
      </c>
      <c r="L117" s="60">
        <f t="shared" si="30"/>
        <v>48.118265787619052</v>
      </c>
      <c r="M117" s="59">
        <f t="shared" si="30"/>
        <v>48.72100953333333</v>
      </c>
      <c r="N117" s="59">
        <f t="shared" si="30"/>
        <v>55.732481310000004</v>
      </c>
      <c r="O117" s="60">
        <f t="shared" si="30"/>
        <v>45.131345136666653</v>
      </c>
      <c r="P117" s="67">
        <f t="shared" si="30"/>
        <v>36.87524767666666</v>
      </c>
      <c r="Q117" s="59">
        <f>SUM(Q114:Q116)</f>
        <v>245.57757948015876</v>
      </c>
      <c r="R117" s="60">
        <f>SUM(R114:R116)</f>
        <v>234.57834944428572</v>
      </c>
      <c r="S117" s="189" cm="1">
        <f t="array" ref="S117">SUM(Q117:R117+F117)</f>
        <v>559.97625892444444</v>
      </c>
      <c r="T117" s="21"/>
    </row>
    <row r="118" spans="1:20" ht="9" customHeight="1" thickTop="1" x14ac:dyDescent="0.35"/>
    <row r="119" spans="1:20" s="47" customFormat="1" ht="45" customHeight="1" x14ac:dyDescent="0.35">
      <c r="A119" s="165"/>
      <c r="B119" s="140" t="s">
        <v>46</v>
      </c>
      <c r="C119" s="115"/>
      <c r="D119" s="116"/>
      <c r="E119" s="144" t="s">
        <v>140</v>
      </c>
      <c r="F119" s="141">
        <v>2026</v>
      </c>
      <c r="G119" s="142">
        <v>2027</v>
      </c>
      <c r="H119" s="142">
        <v>2028</v>
      </c>
      <c r="I119" s="142">
        <v>2029</v>
      </c>
      <c r="J119" s="142">
        <v>2030</v>
      </c>
      <c r="K119" s="142">
        <v>2031</v>
      </c>
      <c r="L119" s="142">
        <v>2032</v>
      </c>
      <c r="M119" s="142">
        <v>2033</v>
      </c>
      <c r="N119" s="142">
        <v>2034</v>
      </c>
      <c r="O119" s="142">
        <v>2035</v>
      </c>
      <c r="P119" s="143">
        <v>2036</v>
      </c>
      <c r="Q119" s="145" t="s">
        <v>83</v>
      </c>
      <c r="R119" s="146" t="s">
        <v>84</v>
      </c>
      <c r="S119" s="190" t="s">
        <v>82</v>
      </c>
      <c r="T119" s="193" t="s">
        <v>85</v>
      </c>
    </row>
    <row r="120" spans="1:20" s="47" customFormat="1" ht="25" customHeight="1" thickBot="1" x14ac:dyDescent="0.4">
      <c r="A120" s="165"/>
      <c r="B120" s="160" t="s">
        <v>56</v>
      </c>
      <c r="C120" s="94"/>
      <c r="D120" s="93"/>
      <c r="E120" s="147">
        <v>0</v>
      </c>
      <c r="F120" s="148">
        <v>0</v>
      </c>
      <c r="G120" s="149">
        <v>0</v>
      </c>
      <c r="H120" s="148">
        <v>0</v>
      </c>
      <c r="I120" s="148">
        <v>0</v>
      </c>
      <c r="J120" s="148">
        <v>0</v>
      </c>
      <c r="K120" s="149">
        <v>0</v>
      </c>
      <c r="L120" s="149">
        <v>0</v>
      </c>
      <c r="M120" s="149">
        <v>0</v>
      </c>
      <c r="N120" s="148">
        <v>0</v>
      </c>
      <c r="O120" s="148">
        <v>0</v>
      </c>
      <c r="P120" s="150">
        <v>0</v>
      </c>
      <c r="Q120" s="157">
        <f>SUM(G120:K120)</f>
        <v>0</v>
      </c>
      <c r="R120" s="158">
        <f>SUM(L120:P120)</f>
        <v>0</v>
      </c>
      <c r="S120" s="191">
        <f>SUM(Q120+R120)</f>
        <v>0</v>
      </c>
      <c r="T120" s="194">
        <f>SUM(E120:P120)</f>
        <v>0</v>
      </c>
    </row>
    <row r="121" spans="1:20" s="47" customFormat="1" ht="26.5" customHeight="1" thickTop="1" thickBot="1" x14ac:dyDescent="0.4">
      <c r="A121" s="165"/>
      <c r="B121" s="227" t="s">
        <v>57</v>
      </c>
      <c r="C121" s="228"/>
      <c r="D121" s="228"/>
      <c r="E121" s="229"/>
      <c r="F121" s="151">
        <v>0.41</v>
      </c>
      <c r="G121" s="152">
        <v>0.4</v>
      </c>
      <c r="H121" s="151">
        <v>0.41</v>
      </c>
      <c r="I121" s="151">
        <v>0.43</v>
      </c>
      <c r="J121" s="151">
        <v>0.45</v>
      </c>
      <c r="K121" s="152">
        <v>0.45</v>
      </c>
      <c r="L121" s="152">
        <v>0.45</v>
      </c>
      <c r="M121" s="153">
        <v>0.45</v>
      </c>
      <c r="N121" s="151">
        <v>0.45</v>
      </c>
      <c r="O121" s="151">
        <v>0.46</v>
      </c>
      <c r="P121" s="154">
        <v>0.47</v>
      </c>
      <c r="Q121" s="155">
        <f>SUM(G121:K121)/5</f>
        <v>0.42800000000000005</v>
      </c>
      <c r="R121" s="156">
        <f>SUM(L121:P121)/5</f>
        <v>0.45600000000000007</v>
      </c>
      <c r="S121" s="192">
        <f>SUM(G121:P121)/10</f>
        <v>0.44200000000000006</v>
      </c>
      <c r="T121" s="46"/>
    </row>
    <row r="122" spans="1:20" s="47" customFormat="1" ht="16" thickTop="1" x14ac:dyDescent="0.35">
      <c r="A122" s="170"/>
      <c r="B122" s="85"/>
      <c r="C122" s="41"/>
      <c r="D122" s="42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6"/>
    </row>
    <row r="123" spans="1:20" s="47" customFormat="1" ht="15.5" x14ac:dyDescent="0.35">
      <c r="A123" s="170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44"/>
      <c r="R123" s="44"/>
      <c r="S123" s="44"/>
      <c r="T123" s="46"/>
    </row>
    <row r="126" spans="1:20" x14ac:dyDescent="0.35">
      <c r="B126" s="51" t="s">
        <v>60</v>
      </c>
    </row>
    <row r="127" spans="1:20" x14ac:dyDescent="0.35">
      <c r="F127" s="159">
        <v>2026</v>
      </c>
      <c r="G127" s="159">
        <v>2027</v>
      </c>
      <c r="H127" s="159">
        <v>2028</v>
      </c>
      <c r="I127" s="159">
        <v>2029</v>
      </c>
      <c r="J127" s="159">
        <v>2030</v>
      </c>
      <c r="K127" s="159">
        <v>2031</v>
      </c>
      <c r="L127" s="159">
        <v>2032</v>
      </c>
      <c r="M127" s="159">
        <v>2033</v>
      </c>
      <c r="N127" s="159">
        <v>2034</v>
      </c>
      <c r="O127" s="159">
        <v>2035</v>
      </c>
      <c r="P127" s="159">
        <v>2036</v>
      </c>
    </row>
    <row r="128" spans="1:20" ht="29" x14ac:dyDescent="0.35">
      <c r="B128" s="175" t="s">
        <v>51</v>
      </c>
      <c r="C128" s="176"/>
      <c r="D128" s="177"/>
      <c r="E128" s="178" t="str">
        <f>E119</f>
        <v>UB 2025 (p8)</v>
      </c>
      <c r="F128" s="117">
        <f>F107</f>
        <v>56.85</v>
      </c>
      <c r="G128" s="118">
        <f t="shared" ref="G128:P128" si="31">F128+G107</f>
        <v>179.458</v>
      </c>
      <c r="H128" s="118">
        <f t="shared" si="31"/>
        <v>215.69799999999998</v>
      </c>
      <c r="I128" s="118">
        <f t="shared" si="31"/>
        <v>224.79799999999997</v>
      </c>
      <c r="J128" s="118">
        <f t="shared" si="31"/>
        <v>247.29799999999997</v>
      </c>
      <c r="K128" s="118">
        <f t="shared" si="31"/>
        <v>290.298</v>
      </c>
      <c r="L128" s="118">
        <f t="shared" si="31"/>
        <v>331.298</v>
      </c>
      <c r="M128" s="118">
        <f t="shared" si="31"/>
        <v>343.298</v>
      </c>
      <c r="N128" s="118">
        <f t="shared" si="31"/>
        <v>420.39800000000002</v>
      </c>
      <c r="O128" s="118">
        <f t="shared" si="31"/>
        <v>422.59800000000001</v>
      </c>
      <c r="P128" s="118">
        <f t="shared" si="31"/>
        <v>422.59800000000001</v>
      </c>
    </row>
    <row r="129" spans="1:19" x14ac:dyDescent="0.35">
      <c r="B129" s="175" t="s">
        <v>50</v>
      </c>
      <c r="C129" s="176"/>
      <c r="D129" s="177"/>
      <c r="E129" s="178">
        <f>E120</f>
        <v>0</v>
      </c>
      <c r="F129" s="118">
        <f>F120</f>
        <v>0</v>
      </c>
      <c r="G129" s="118">
        <f t="shared" ref="G129:P129" si="32">F129+G120</f>
        <v>0</v>
      </c>
      <c r="H129" s="118">
        <f t="shared" si="32"/>
        <v>0</v>
      </c>
      <c r="I129" s="118">
        <f t="shared" si="32"/>
        <v>0</v>
      </c>
      <c r="J129" s="118">
        <f t="shared" si="32"/>
        <v>0</v>
      </c>
      <c r="K129" s="118">
        <f t="shared" si="32"/>
        <v>0</v>
      </c>
      <c r="L129" s="118">
        <f t="shared" si="32"/>
        <v>0</v>
      </c>
      <c r="M129" s="118">
        <f t="shared" si="32"/>
        <v>0</v>
      </c>
      <c r="N129" s="118">
        <f t="shared" si="32"/>
        <v>0</v>
      </c>
      <c r="O129" s="118">
        <f t="shared" si="32"/>
        <v>0</v>
      </c>
      <c r="P129" s="118">
        <f t="shared" si="32"/>
        <v>0</v>
      </c>
    </row>
    <row r="130" spans="1:19" ht="15.5" x14ac:dyDescent="0.35">
      <c r="B130" s="51"/>
      <c r="C130" s="51"/>
      <c r="D130" s="54"/>
      <c r="E130" s="55"/>
      <c r="F130" s="54"/>
      <c r="G130" s="56"/>
      <c r="H130" s="56"/>
      <c r="I130" s="56"/>
      <c r="J130" s="56"/>
      <c r="K130" s="57"/>
    </row>
    <row r="133" spans="1:19" s="51" customFormat="1" x14ac:dyDescent="0.3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5.5" x14ac:dyDescent="0.35">
      <c r="A134" s="17"/>
      <c r="B134" s="18"/>
      <c r="E134" s="19"/>
      <c r="F134" s="20"/>
      <c r="G134" s="20"/>
      <c r="H134" s="21"/>
      <c r="I134" s="21"/>
      <c r="J134" s="21"/>
    </row>
    <row r="135" spans="1:19" x14ac:dyDescent="0.35">
      <c r="A135" s="15"/>
      <c r="B135" s="15"/>
      <c r="E135" s="15"/>
    </row>
    <row r="136" spans="1:19" x14ac:dyDescent="0.35">
      <c r="A136" s="15"/>
      <c r="B136" s="15"/>
      <c r="E136" s="15"/>
    </row>
    <row r="137" spans="1:19" x14ac:dyDescent="0.35">
      <c r="A137" s="15"/>
      <c r="B137" s="15"/>
      <c r="E137" s="15"/>
    </row>
    <row r="138" spans="1:19" s="21" customFormat="1" ht="15.5" x14ac:dyDescent="0.35">
      <c r="A138" s="15"/>
      <c r="B138" s="15"/>
      <c r="C138" s="13"/>
      <c r="D138" s="13"/>
      <c r="E138" s="15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s="21" customFormat="1" ht="15.5" x14ac:dyDescent="0.35">
      <c r="A139" s="15"/>
      <c r="B139" s="15"/>
      <c r="C139" s="13"/>
      <c r="D139" s="13"/>
      <c r="E139" s="15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x14ac:dyDescent="0.35">
      <c r="A140" s="15"/>
      <c r="B140" s="15"/>
      <c r="E140" s="15"/>
    </row>
    <row r="141" spans="1:19" x14ac:dyDescent="0.35">
      <c r="A141" s="15"/>
      <c r="B141" s="15"/>
      <c r="E141" s="15"/>
    </row>
    <row r="142" spans="1:19" x14ac:dyDescent="0.35">
      <c r="A142" s="15"/>
      <c r="B142" s="15"/>
      <c r="E142" s="15"/>
    </row>
    <row r="143" spans="1:19" x14ac:dyDescent="0.35">
      <c r="A143" s="15"/>
      <c r="B143" s="15"/>
      <c r="E143" s="15"/>
    </row>
    <row r="144" spans="1:19" x14ac:dyDescent="0.35">
      <c r="A144" s="15"/>
      <c r="B144" s="15"/>
      <c r="E144" s="15"/>
    </row>
    <row r="145" spans="1:19" x14ac:dyDescent="0.35">
      <c r="A145" s="13"/>
    </row>
    <row r="146" spans="1:19" ht="18.5" x14ac:dyDescent="0.45">
      <c r="A146" s="13"/>
      <c r="B146" s="30" t="s">
        <v>58</v>
      </c>
    </row>
    <row r="147" spans="1:19" x14ac:dyDescent="0.35">
      <c r="A147" s="13"/>
    </row>
    <row r="148" spans="1:19" ht="15.5" x14ac:dyDescent="0.3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1:19" ht="15.5" x14ac:dyDescent="0.35">
      <c r="A149" s="21"/>
      <c r="B149" s="21"/>
      <c r="C149" s="21"/>
      <c r="D149" s="21"/>
    </row>
    <row r="150" spans="1:19" ht="15.5" x14ac:dyDescent="0.35">
      <c r="A150" s="21"/>
      <c r="B150" s="21"/>
      <c r="C150" s="21"/>
      <c r="D150" s="21"/>
    </row>
    <row r="151" spans="1:19" ht="15.5" x14ac:dyDescent="0.35">
      <c r="A151" s="21"/>
      <c r="B151" s="21"/>
      <c r="C151" s="21"/>
      <c r="D151" s="21"/>
    </row>
    <row r="152" spans="1:19" ht="15.5" x14ac:dyDescent="0.35">
      <c r="A152" s="21"/>
      <c r="B152" s="21"/>
      <c r="C152" s="21"/>
      <c r="D152" s="21"/>
    </row>
    <row r="153" spans="1:19" ht="15.5" x14ac:dyDescent="0.35">
      <c r="A153" s="21"/>
      <c r="B153" s="21"/>
      <c r="C153" s="21"/>
      <c r="D153" s="21"/>
    </row>
    <row r="154" spans="1:19" ht="15.5" x14ac:dyDescent="0.35">
      <c r="A154" s="21"/>
      <c r="B154" s="21"/>
      <c r="C154" s="21"/>
      <c r="D154" s="21"/>
    </row>
    <row r="155" spans="1:19" ht="15.5" x14ac:dyDescent="0.35">
      <c r="A155" s="21"/>
      <c r="B155" s="21"/>
      <c r="C155" s="21"/>
      <c r="D155" s="21"/>
    </row>
    <row r="156" spans="1:19" ht="15.5" x14ac:dyDescent="0.35">
      <c r="A156" s="21"/>
      <c r="B156" s="21"/>
      <c r="C156" s="21"/>
      <c r="D156" s="21"/>
    </row>
    <row r="157" spans="1:19" ht="15.5" x14ac:dyDescent="0.35">
      <c r="A157" s="21"/>
      <c r="B157" s="21"/>
      <c r="C157" s="21"/>
      <c r="D157" s="21"/>
    </row>
    <row r="158" spans="1:19" ht="15.5" x14ac:dyDescent="0.35">
      <c r="A158" s="21"/>
      <c r="B158" s="21"/>
      <c r="C158" s="21"/>
      <c r="D158" s="21"/>
    </row>
    <row r="159" spans="1:19" ht="15.5" x14ac:dyDescent="0.35">
      <c r="A159" s="21"/>
      <c r="B159" s="21"/>
      <c r="C159" s="21"/>
      <c r="D159" s="21"/>
    </row>
    <row r="160" spans="1:19" ht="15.5" x14ac:dyDescent="0.35">
      <c r="A160" s="21"/>
      <c r="B160" s="21"/>
      <c r="C160" s="21"/>
      <c r="D160" s="21"/>
    </row>
    <row r="161" spans="1:19" ht="15.5" x14ac:dyDescent="0.35">
      <c r="A161" s="21"/>
      <c r="B161" s="21"/>
      <c r="C161" s="21"/>
      <c r="D161" s="21"/>
    </row>
    <row r="162" spans="1:19" ht="15.5" x14ac:dyDescent="0.35">
      <c r="A162" s="21"/>
      <c r="B162" s="21"/>
      <c r="C162" s="21"/>
      <c r="D162" s="21"/>
    </row>
    <row r="163" spans="1:19" ht="15.5" x14ac:dyDescent="0.35">
      <c r="A163" s="21"/>
      <c r="B163" s="21"/>
      <c r="C163" s="21"/>
      <c r="D163" s="21"/>
    </row>
    <row r="164" spans="1:19" ht="15.5" x14ac:dyDescent="0.35">
      <c r="A164" s="21"/>
      <c r="B164" s="21"/>
      <c r="C164" s="21"/>
      <c r="D164" s="21"/>
    </row>
    <row r="165" spans="1:19" ht="15.5" x14ac:dyDescent="0.35">
      <c r="A165" s="21"/>
      <c r="B165" s="21"/>
      <c r="C165" s="21"/>
      <c r="D165" s="21"/>
    </row>
    <row r="166" spans="1:19" ht="15.5" x14ac:dyDescent="0.35">
      <c r="A166" s="21"/>
      <c r="B166" s="21"/>
      <c r="C166" s="21"/>
      <c r="D166" s="21"/>
    </row>
    <row r="167" spans="1:19" ht="15.5" x14ac:dyDescent="0.35">
      <c r="A167" s="21"/>
      <c r="B167" s="21"/>
      <c r="C167" s="21"/>
      <c r="D167" s="21"/>
    </row>
    <row r="168" spans="1:19" ht="15.5" x14ac:dyDescent="0.35">
      <c r="A168" s="21"/>
      <c r="B168" s="21"/>
      <c r="C168" s="21"/>
      <c r="D168" s="21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15.5" x14ac:dyDescent="0.35">
      <c r="A169" s="21"/>
      <c r="B169" s="21"/>
      <c r="C169" s="21"/>
      <c r="D169" s="21"/>
    </row>
    <row r="170" spans="1:19" ht="15.5" x14ac:dyDescent="0.35">
      <c r="A170" s="21"/>
      <c r="B170" s="21"/>
      <c r="C170" s="21"/>
      <c r="D170" s="21"/>
    </row>
    <row r="171" spans="1:19" ht="15.5" x14ac:dyDescent="0.35">
      <c r="A171" s="21"/>
      <c r="B171" s="21"/>
      <c r="C171" s="21"/>
      <c r="D171" s="21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ht="15.5" x14ac:dyDescent="0.35">
      <c r="A172" s="104"/>
      <c r="B172" s="104"/>
      <c r="C172" s="104"/>
      <c r="D172" s="104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</row>
    <row r="173" spans="1:19" ht="15.5" x14ac:dyDescent="0.35">
      <c r="A173" s="46"/>
      <c r="B173" s="46"/>
      <c r="C173" s="46"/>
      <c r="D173" s="46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</row>
    <row r="174" spans="1:19" ht="15.5" x14ac:dyDescent="0.3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1:19" ht="15.5" x14ac:dyDescent="0.35">
      <c r="A175" s="21"/>
      <c r="B175" s="21"/>
      <c r="C175" s="21"/>
      <c r="D175" s="21"/>
    </row>
    <row r="176" spans="1:19" ht="15.5" x14ac:dyDescent="0.35">
      <c r="A176" s="21"/>
      <c r="B176" s="21"/>
      <c r="C176" s="21"/>
      <c r="D176" s="21"/>
    </row>
    <row r="177" spans="1:4" ht="15.5" x14ac:dyDescent="0.35">
      <c r="A177" s="21"/>
      <c r="B177" s="21"/>
      <c r="C177" s="21"/>
      <c r="D177" s="21"/>
    </row>
    <row r="178" spans="1:4" ht="15.5" x14ac:dyDescent="0.35">
      <c r="A178" s="21"/>
      <c r="B178" s="21"/>
      <c r="C178" s="21"/>
      <c r="D178" s="21"/>
    </row>
    <row r="179" spans="1:4" ht="15.5" x14ac:dyDescent="0.35">
      <c r="A179" s="21"/>
      <c r="B179" s="21"/>
      <c r="C179" s="21"/>
      <c r="D179" s="21"/>
    </row>
    <row r="180" spans="1:4" ht="15.5" x14ac:dyDescent="0.35">
      <c r="A180" s="21"/>
      <c r="B180" s="21"/>
      <c r="C180" s="21"/>
      <c r="D180" s="21"/>
    </row>
    <row r="181" spans="1:4" ht="15.5" x14ac:dyDescent="0.35">
      <c r="A181" s="21"/>
      <c r="B181" s="21"/>
      <c r="C181" s="21"/>
      <c r="D181" s="21"/>
    </row>
    <row r="182" spans="1:4" ht="15.5" x14ac:dyDescent="0.35">
      <c r="A182" s="21"/>
      <c r="B182" s="21"/>
      <c r="C182" s="21"/>
      <c r="D182" s="21"/>
    </row>
    <row r="183" spans="1:4" ht="15.5" x14ac:dyDescent="0.35">
      <c r="A183" s="21"/>
      <c r="B183" s="21"/>
      <c r="C183" s="21"/>
      <c r="D183" s="21"/>
    </row>
    <row r="184" spans="1:4" ht="15.5" x14ac:dyDescent="0.35">
      <c r="A184" s="21"/>
      <c r="B184" s="21"/>
      <c r="C184" s="21"/>
      <c r="D184" s="21"/>
    </row>
    <row r="185" spans="1:4" ht="15.5" x14ac:dyDescent="0.35">
      <c r="A185" s="21"/>
      <c r="B185" s="21"/>
      <c r="C185" s="21"/>
      <c r="D185" s="21"/>
    </row>
    <row r="186" spans="1:4" ht="15.5" x14ac:dyDescent="0.35">
      <c r="A186" s="21"/>
      <c r="B186" s="21"/>
      <c r="C186" s="21"/>
      <c r="D186" s="21"/>
    </row>
    <row r="187" spans="1:4" ht="15.5" x14ac:dyDescent="0.35">
      <c r="A187" s="21"/>
      <c r="B187" s="21"/>
      <c r="C187" s="21"/>
      <c r="D187" s="21"/>
    </row>
    <row r="188" spans="1:4" ht="15.5" x14ac:dyDescent="0.35">
      <c r="A188" s="21"/>
      <c r="B188" s="21"/>
      <c r="C188" s="21"/>
      <c r="D188" s="21"/>
    </row>
    <row r="189" spans="1:4" ht="15.5" x14ac:dyDescent="0.35">
      <c r="A189" s="21"/>
      <c r="B189" s="21"/>
      <c r="C189" s="21"/>
      <c r="D189" s="21"/>
    </row>
    <row r="190" spans="1:4" ht="15.5" x14ac:dyDescent="0.35">
      <c r="A190" s="21"/>
      <c r="B190" s="21"/>
      <c r="C190" s="21"/>
      <c r="D190" s="21"/>
    </row>
    <row r="191" spans="1:4" ht="15.5" x14ac:dyDescent="0.35">
      <c r="A191" s="21"/>
      <c r="B191" s="21"/>
      <c r="C191" s="21"/>
      <c r="D191" s="21"/>
    </row>
    <row r="192" spans="1:4" ht="15.5" x14ac:dyDescent="0.35">
      <c r="A192" s="21"/>
      <c r="B192" s="21"/>
      <c r="C192" s="21"/>
      <c r="D192" s="21"/>
    </row>
    <row r="193" spans="1:4" ht="15.5" x14ac:dyDescent="0.35">
      <c r="A193" s="21"/>
      <c r="B193" s="21"/>
      <c r="C193" s="21"/>
      <c r="D193" s="21"/>
    </row>
    <row r="194" spans="1:4" ht="15.5" x14ac:dyDescent="0.35">
      <c r="A194" s="21"/>
      <c r="B194" s="21"/>
      <c r="C194" s="21"/>
      <c r="D194" s="21"/>
    </row>
    <row r="195" spans="1:4" ht="15.5" x14ac:dyDescent="0.35">
      <c r="A195" s="21"/>
      <c r="B195" s="21"/>
      <c r="C195" s="21"/>
      <c r="D195" s="21"/>
    </row>
    <row r="196" spans="1:4" ht="15.5" x14ac:dyDescent="0.35">
      <c r="A196" s="21"/>
      <c r="B196" s="21"/>
      <c r="C196" s="21"/>
      <c r="D196" s="21"/>
    </row>
    <row r="197" spans="1:4" ht="15.5" x14ac:dyDescent="0.35">
      <c r="A197" s="21"/>
      <c r="B197" s="21"/>
      <c r="C197" s="21"/>
      <c r="D197" s="21"/>
    </row>
    <row r="198" spans="1:4" ht="15.5" x14ac:dyDescent="0.35">
      <c r="A198" s="21"/>
      <c r="B198" s="21"/>
      <c r="C198" s="21"/>
      <c r="D198" s="21"/>
    </row>
    <row r="199" spans="1:4" ht="15.5" x14ac:dyDescent="0.35">
      <c r="A199" s="21"/>
      <c r="B199" s="21"/>
      <c r="C199" s="21"/>
      <c r="D199" s="21"/>
    </row>
    <row r="200" spans="1:4" ht="15.5" x14ac:dyDescent="0.35">
      <c r="A200" s="21"/>
      <c r="B200" s="21"/>
      <c r="C200" s="21"/>
      <c r="D200" s="21"/>
    </row>
    <row r="201" spans="1:4" ht="15.5" x14ac:dyDescent="0.35">
      <c r="A201" s="21"/>
      <c r="B201" s="21"/>
      <c r="C201" s="21"/>
      <c r="D201" s="21"/>
    </row>
    <row r="202" spans="1:4" ht="15.5" x14ac:dyDescent="0.35">
      <c r="A202" s="21"/>
      <c r="B202" s="21"/>
      <c r="C202" s="21"/>
      <c r="D202" s="21"/>
    </row>
    <row r="203" spans="1:4" ht="15.5" x14ac:dyDescent="0.35">
      <c r="A203" s="21"/>
      <c r="B203" s="21"/>
      <c r="C203" s="21"/>
      <c r="D203" s="21"/>
    </row>
    <row r="204" spans="1:4" ht="15.5" x14ac:dyDescent="0.35">
      <c r="A204" s="21"/>
      <c r="B204" s="21"/>
      <c r="C204" s="21"/>
      <c r="D204" s="21"/>
    </row>
    <row r="205" spans="1:4" ht="15.5" x14ac:dyDescent="0.35">
      <c r="A205" s="21"/>
      <c r="B205" s="21"/>
      <c r="C205" s="21"/>
      <c r="D205" s="21"/>
    </row>
    <row r="206" spans="1:4" ht="15.5" x14ac:dyDescent="0.35">
      <c r="A206" s="21"/>
      <c r="B206" s="21"/>
      <c r="C206" s="21"/>
      <c r="D206" s="21"/>
    </row>
    <row r="207" spans="1:4" ht="15.5" x14ac:dyDescent="0.35">
      <c r="A207" s="21"/>
      <c r="B207" s="21"/>
      <c r="C207" s="21"/>
      <c r="D207" s="21"/>
    </row>
    <row r="208" spans="1:4" ht="15.5" x14ac:dyDescent="0.35">
      <c r="A208" s="21"/>
      <c r="B208" s="21"/>
      <c r="C208" s="21"/>
      <c r="D208" s="21"/>
    </row>
    <row r="209" spans="1:4" ht="15.5" x14ac:dyDescent="0.35">
      <c r="A209" s="21"/>
      <c r="B209" s="21"/>
      <c r="C209" s="21"/>
      <c r="D209" s="21"/>
    </row>
    <row r="210" spans="1:4" ht="15.5" x14ac:dyDescent="0.35">
      <c r="A210" s="21"/>
      <c r="B210" s="21"/>
      <c r="C210" s="21"/>
      <c r="D210" s="21"/>
    </row>
    <row r="211" spans="1:4" ht="15.5" x14ac:dyDescent="0.35">
      <c r="A211" s="21"/>
      <c r="B211" s="21"/>
      <c r="C211" s="21"/>
      <c r="D211" s="21"/>
    </row>
    <row r="212" spans="1:4" ht="15.5" x14ac:dyDescent="0.35">
      <c r="A212" s="21"/>
      <c r="B212" s="21"/>
      <c r="C212" s="21"/>
      <c r="D212" s="21"/>
    </row>
    <row r="213" spans="1:4" ht="15.5" x14ac:dyDescent="0.35">
      <c r="A213" s="21"/>
      <c r="B213" s="21"/>
      <c r="C213" s="21"/>
      <c r="D213" s="21"/>
    </row>
    <row r="214" spans="1:4" ht="15.5" x14ac:dyDescent="0.35">
      <c r="A214" s="21"/>
      <c r="B214" s="21"/>
      <c r="C214" s="21"/>
      <c r="D214" s="21"/>
    </row>
    <row r="215" spans="1:4" ht="15.5" x14ac:dyDescent="0.35">
      <c r="A215" s="21"/>
      <c r="B215" s="21"/>
      <c r="C215" s="21"/>
      <c r="D215" s="21"/>
    </row>
    <row r="216" spans="1:4" ht="15.5" x14ac:dyDescent="0.35">
      <c r="A216" s="21"/>
      <c r="B216" s="21"/>
      <c r="C216" s="21"/>
      <c r="D216" s="21"/>
    </row>
    <row r="217" spans="1:4" ht="15.5" x14ac:dyDescent="0.35">
      <c r="A217" s="21"/>
      <c r="B217" s="21"/>
      <c r="C217" s="21"/>
      <c r="D217" s="21"/>
    </row>
    <row r="218" spans="1:4" ht="15.5" x14ac:dyDescent="0.35">
      <c r="A218" s="21"/>
      <c r="B218" s="21"/>
      <c r="C218" s="21"/>
      <c r="D218" s="21"/>
    </row>
    <row r="219" spans="1:4" ht="15.5" x14ac:dyDescent="0.35">
      <c r="A219" s="21"/>
      <c r="B219" s="21"/>
      <c r="C219" s="21"/>
      <c r="D219" s="21"/>
    </row>
    <row r="220" spans="1:4" ht="15.5" x14ac:dyDescent="0.35">
      <c r="A220" s="21"/>
      <c r="B220" s="21"/>
      <c r="C220" s="21"/>
      <c r="D220" s="21"/>
    </row>
    <row r="221" spans="1:4" ht="15.5" x14ac:dyDescent="0.35">
      <c r="A221" s="21"/>
      <c r="B221" s="21"/>
      <c r="C221" s="21"/>
      <c r="D221" s="21"/>
    </row>
    <row r="222" spans="1:4" ht="15.5" x14ac:dyDescent="0.35">
      <c r="A222" s="21"/>
      <c r="B222" s="21"/>
      <c r="C222" s="21"/>
      <c r="D222" s="21"/>
    </row>
    <row r="223" spans="1:4" ht="15.5" x14ac:dyDescent="0.35">
      <c r="A223" s="21"/>
      <c r="B223" s="21"/>
      <c r="C223" s="21"/>
      <c r="D223" s="21"/>
    </row>
    <row r="224" spans="1:4" ht="15.5" x14ac:dyDescent="0.35">
      <c r="A224" s="21"/>
      <c r="B224" s="21"/>
      <c r="C224" s="21"/>
      <c r="D224" s="21"/>
    </row>
    <row r="225" spans="1:19" ht="15.5" x14ac:dyDescent="0.35">
      <c r="A225" s="21"/>
      <c r="B225" s="21"/>
      <c r="C225" s="21"/>
      <c r="D225" s="21"/>
    </row>
    <row r="226" spans="1:19" ht="15.5" x14ac:dyDescent="0.35">
      <c r="A226" s="21"/>
      <c r="B226" s="21"/>
      <c r="C226" s="21"/>
      <c r="D226" s="21"/>
    </row>
    <row r="227" spans="1:19" ht="15.5" x14ac:dyDescent="0.35">
      <c r="A227" s="21"/>
      <c r="B227" s="21"/>
      <c r="C227" s="21"/>
      <c r="D227" s="21"/>
    </row>
    <row r="228" spans="1:19" ht="15.5" x14ac:dyDescent="0.35">
      <c r="A228" s="21"/>
      <c r="B228" s="21"/>
      <c r="C228" s="21"/>
      <c r="D228" s="21"/>
    </row>
    <row r="229" spans="1:19" ht="15.5" x14ac:dyDescent="0.35">
      <c r="A229" s="21"/>
      <c r="B229" s="21"/>
      <c r="C229" s="21"/>
      <c r="D229" s="21"/>
    </row>
    <row r="230" spans="1:19" ht="15.5" x14ac:dyDescent="0.35">
      <c r="A230" s="21"/>
      <c r="B230" s="21"/>
      <c r="C230" s="21"/>
      <c r="D230" s="21"/>
    </row>
    <row r="231" spans="1:19" ht="15.5" x14ac:dyDescent="0.35">
      <c r="A231" s="21"/>
      <c r="B231" s="21"/>
      <c r="C231" s="21"/>
      <c r="D231" s="21"/>
    </row>
    <row r="232" spans="1:19" ht="15.5" x14ac:dyDescent="0.35">
      <c r="A232" s="21"/>
      <c r="B232" s="21"/>
      <c r="C232" s="21"/>
      <c r="D232" s="21"/>
    </row>
    <row r="233" spans="1:19" ht="15.5" x14ac:dyDescent="0.35">
      <c r="A233" s="21"/>
      <c r="B233" s="21"/>
      <c r="C233" s="21"/>
      <c r="D233" s="21"/>
    </row>
    <row r="234" spans="1:19" ht="15.5" x14ac:dyDescent="0.35">
      <c r="A234" s="21"/>
      <c r="B234" s="21"/>
      <c r="C234" s="21"/>
      <c r="D234" s="21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</row>
    <row r="235" spans="1:19" ht="15.5" x14ac:dyDescent="0.35">
      <c r="A235" s="21"/>
      <c r="B235" s="21"/>
      <c r="C235" s="21"/>
      <c r="D235" s="21"/>
    </row>
    <row r="236" spans="1:19" ht="15.5" x14ac:dyDescent="0.35">
      <c r="A236" s="21"/>
      <c r="B236" s="21"/>
      <c r="C236" s="21"/>
      <c r="D236" s="21"/>
    </row>
    <row r="237" spans="1:19" ht="15.5" x14ac:dyDescent="0.35">
      <c r="A237" s="21"/>
      <c r="B237" s="21"/>
      <c r="C237" s="21"/>
      <c r="D237" s="21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</row>
    <row r="238" spans="1:19" x14ac:dyDescent="0.35">
      <c r="A238" s="13"/>
    </row>
    <row r="239" spans="1:19" ht="15.5" x14ac:dyDescent="0.35">
      <c r="A239" s="21"/>
      <c r="B239" s="21"/>
      <c r="C239" s="21"/>
      <c r="D239" s="21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</row>
    <row r="240" spans="1:19" ht="15.5" x14ac:dyDescent="0.35">
      <c r="A240" s="104"/>
      <c r="B240" s="104"/>
      <c r="C240" s="104"/>
      <c r="D240" s="104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</row>
  </sheetData>
  <sheetProtection insertRows="0"/>
  <mergeCells count="86">
    <mergeCell ref="B86:E86"/>
    <mergeCell ref="B58:E58"/>
    <mergeCell ref="B59:E59"/>
    <mergeCell ref="B60:E60"/>
    <mergeCell ref="B66:E66"/>
    <mergeCell ref="B67:E67"/>
    <mergeCell ref="B68:E68"/>
    <mergeCell ref="B69:E69"/>
    <mergeCell ref="B61:E61"/>
    <mergeCell ref="B62:E62"/>
    <mergeCell ref="B63:E63"/>
    <mergeCell ref="B64:E64"/>
    <mergeCell ref="B65:E65"/>
    <mergeCell ref="B81:E81"/>
    <mergeCell ref="B82:E82"/>
    <mergeCell ref="B83:E83"/>
    <mergeCell ref="B84:E84"/>
    <mergeCell ref="B85:E85"/>
    <mergeCell ref="B76:E76"/>
    <mergeCell ref="B77:E77"/>
    <mergeCell ref="B78:E78"/>
    <mergeCell ref="B79:E79"/>
    <mergeCell ref="B80:E80"/>
    <mergeCell ref="B57:E57"/>
    <mergeCell ref="B72:E72"/>
    <mergeCell ref="B73:E73"/>
    <mergeCell ref="B74:E74"/>
    <mergeCell ref="B75:E75"/>
    <mergeCell ref="B52:E52"/>
    <mergeCell ref="B53:E53"/>
    <mergeCell ref="B54:E54"/>
    <mergeCell ref="B55:E55"/>
    <mergeCell ref="B56:E56"/>
    <mergeCell ref="B47:E47"/>
    <mergeCell ref="B48:E48"/>
    <mergeCell ref="B49:E49"/>
    <mergeCell ref="B50:E50"/>
    <mergeCell ref="B51:E51"/>
    <mergeCell ref="B108:E108"/>
    <mergeCell ref="B95:E95"/>
    <mergeCell ref="B96:E96"/>
    <mergeCell ref="B97:E97"/>
    <mergeCell ref="B98:E98"/>
    <mergeCell ref="B99:E99"/>
    <mergeCell ref="B100:E100"/>
    <mergeCell ref="B105:E105"/>
    <mergeCell ref="B107:E107"/>
    <mergeCell ref="B102:E102"/>
    <mergeCell ref="B103:E103"/>
    <mergeCell ref="B104:E104"/>
    <mergeCell ref="B121:E121"/>
    <mergeCell ref="B110:E110"/>
    <mergeCell ref="B111:E111"/>
    <mergeCell ref="B115:E115"/>
    <mergeCell ref="B116:E116"/>
    <mergeCell ref="B117:E117"/>
    <mergeCell ref="B114:E114"/>
    <mergeCell ref="B113:E113"/>
    <mergeCell ref="B36:E36"/>
    <mergeCell ref="B37:E37"/>
    <mergeCell ref="B38:E38"/>
    <mergeCell ref="B39:E39"/>
    <mergeCell ref="B40:E40"/>
    <mergeCell ref="B43:E43"/>
    <mergeCell ref="B101:E101"/>
    <mergeCell ref="B42:E42"/>
    <mergeCell ref="B87:E87"/>
    <mergeCell ref="B88:E88"/>
    <mergeCell ref="B89:E89"/>
    <mergeCell ref="B90:E90"/>
    <mergeCell ref="B91:E91"/>
    <mergeCell ref="B92:E92"/>
    <mergeCell ref="B93:E93"/>
    <mergeCell ref="B94:E94"/>
    <mergeCell ref="B44:E44"/>
    <mergeCell ref="B45:E45"/>
    <mergeCell ref="B46:E46"/>
    <mergeCell ref="B70:E70"/>
    <mergeCell ref="B71:E71"/>
    <mergeCell ref="C3:F3"/>
    <mergeCell ref="C4:F4"/>
    <mergeCell ref="C5:F5"/>
    <mergeCell ref="C6:F6"/>
    <mergeCell ref="H16:P16"/>
    <mergeCell ref="B16:E16"/>
    <mergeCell ref="C9:D9"/>
  </mergeCells>
  <dataValidations count="1">
    <dataValidation type="whole" allowBlank="1" showInputMessage="1" showErrorMessage="1" sqref="D18:D35" xr:uid="{C82B1685-2B7E-4CF6-BF06-9D2AE460F19D}">
      <formula1>1</formula1>
      <formula2>3</formula2>
    </dataValidation>
  </dataValidations>
  <hyperlinks>
    <hyperlink ref="Q3" r:id="rId1" xr:uid="{EA0B06ED-B4C0-4A8A-8FF3-EF3AF864C4EF}"/>
  </hyperlinks>
  <pageMargins left="0.70866141732283472" right="0.70866141732283472" top="0.74803149606299213" bottom="0.74803149606299213" header="0.31496062992125984" footer="0.31496062992125984"/>
  <pageSetup paperSize="9" scale="44" orientation="landscape" r:id="rId2"/>
  <rowBreaks count="3" manualBreakCount="3">
    <brk id="40" max="38" man="1"/>
    <brk id="108" max="38" man="1"/>
    <brk id="153" max="19" man="1"/>
  </rowBreaks>
  <ignoredErrors>
    <ignoredError sqref="F36:H36 F102:P102 Q115:R116 Q43:R43 I36:P36 Q111:R111 Q114:R114 Q120:Q121 R120:R121 S121 Q48" formulaRange="1"/>
    <ignoredError sqref="F128:P129 G97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739E-4F61-4977-869A-6A4DEB8FCA8B}">
  <sheetPr codeName="Blad2"/>
  <dimension ref="A2:O16"/>
  <sheetViews>
    <sheetView zoomScaleNormal="100" workbookViewId="0">
      <pane ySplit="2" topLeftCell="A3" activePane="bottomLeft" state="frozen"/>
      <selection activeCell="B1" sqref="B1"/>
      <selection pane="bottomLeft" activeCell="D26" sqref="D26"/>
    </sheetView>
  </sheetViews>
  <sheetFormatPr defaultRowHeight="14.5" x14ac:dyDescent="0.35"/>
  <cols>
    <col min="1" max="1" width="41.7265625" customWidth="1"/>
    <col min="2" max="15" width="13.26953125" bestFit="1" customWidth="1"/>
  </cols>
  <sheetData>
    <row r="2" spans="1:15" x14ac:dyDescent="0.35">
      <c r="B2" s="6">
        <v>2026</v>
      </c>
      <c r="C2" s="7">
        <v>2027</v>
      </c>
      <c r="D2" s="7">
        <v>2028</v>
      </c>
      <c r="E2" s="7">
        <v>2029</v>
      </c>
      <c r="F2" s="7">
        <v>2030</v>
      </c>
      <c r="G2" s="7">
        <v>2031</v>
      </c>
      <c r="H2" s="7">
        <v>2032</v>
      </c>
      <c r="I2" s="7">
        <v>2033</v>
      </c>
      <c r="J2" s="7">
        <v>2034</v>
      </c>
      <c r="K2" s="7">
        <v>2035</v>
      </c>
      <c r="L2" s="7">
        <v>2036</v>
      </c>
      <c r="M2" s="9" t="s">
        <v>149</v>
      </c>
      <c r="N2" s="9" t="s">
        <v>150</v>
      </c>
      <c r="O2" s="9" t="s">
        <v>151</v>
      </c>
    </row>
    <row r="3" spans="1:15" x14ac:dyDescent="0.35">
      <c r="A3" s="8" t="s">
        <v>27</v>
      </c>
      <c r="B3" s="10">
        <f>SUM(Investeringar!F36)</f>
        <v>20</v>
      </c>
      <c r="C3" s="10">
        <f>SUM(Investeringar!G36)</f>
        <v>73.75</v>
      </c>
      <c r="D3" s="10">
        <f>SUM(Investeringar!H36)</f>
        <v>25</v>
      </c>
      <c r="E3" s="10">
        <f>SUM(Investeringar!I36)</f>
        <v>3</v>
      </c>
      <c r="F3" s="10">
        <f>SUM(Investeringar!J36)</f>
        <v>0</v>
      </c>
      <c r="G3" s="10">
        <f>SUM(Investeringar!K36)</f>
        <v>0</v>
      </c>
      <c r="H3" s="10">
        <f>SUM(Investeringar!L36)</f>
        <v>0</v>
      </c>
      <c r="I3" s="10">
        <f>SUM(Investeringar!M36)</f>
        <v>0</v>
      </c>
      <c r="J3" s="10">
        <f>SUM(Investeringar!N36)</f>
        <v>29</v>
      </c>
      <c r="K3" s="10">
        <f>SUM(Investeringar!O36)</f>
        <v>0</v>
      </c>
      <c r="L3" s="10">
        <f>SUM(Investeringar!P36)</f>
        <v>0</v>
      </c>
      <c r="M3" s="10">
        <f>SUM(Investeringar!Q36)</f>
        <v>101.75</v>
      </c>
      <c r="N3" s="10">
        <f>SUM(Investeringar!R36)</f>
        <v>29</v>
      </c>
      <c r="O3" s="10">
        <f>SUM(Investeringar!S36)</f>
        <v>130.75</v>
      </c>
    </row>
    <row r="4" spans="1:15" x14ac:dyDescent="0.35">
      <c r="A4" s="8" t="s">
        <v>31</v>
      </c>
      <c r="B4" s="10">
        <f>Investeringar!F39</f>
        <v>20</v>
      </c>
      <c r="C4" s="10">
        <f>Investeringar!G39</f>
        <v>73.75</v>
      </c>
      <c r="D4" s="10">
        <f>Investeringar!H39</f>
        <v>25</v>
      </c>
      <c r="E4" s="10">
        <f>Investeringar!I39</f>
        <v>3</v>
      </c>
      <c r="F4" s="10">
        <f>Investeringar!J39</f>
        <v>0</v>
      </c>
      <c r="G4" s="10">
        <f>Investeringar!K39</f>
        <v>0</v>
      </c>
      <c r="H4" s="10">
        <f>Investeringar!L39</f>
        <v>0</v>
      </c>
      <c r="I4" s="10">
        <f>Investeringar!M39</f>
        <v>0</v>
      </c>
      <c r="J4" s="10">
        <f>Investeringar!N39</f>
        <v>29</v>
      </c>
      <c r="K4" s="10">
        <f>Investeringar!O39</f>
        <v>0</v>
      </c>
      <c r="L4" s="10">
        <f>Investeringar!P39</f>
        <v>0</v>
      </c>
      <c r="M4" s="10">
        <f>Investeringar!Q39</f>
        <v>101.75</v>
      </c>
      <c r="N4" s="10">
        <f>Investeringar!R39</f>
        <v>29</v>
      </c>
      <c r="O4" s="10">
        <f>Investeringar!S39</f>
        <v>130.75</v>
      </c>
    </row>
    <row r="5" spans="1:15" x14ac:dyDescent="0.35">
      <c r="A5" s="8" t="s">
        <v>8</v>
      </c>
      <c r="B5" s="10">
        <f>Investeringar!F102</f>
        <v>36.85</v>
      </c>
      <c r="C5" s="10">
        <f>Investeringar!G102</f>
        <v>48.857999999999997</v>
      </c>
      <c r="D5" s="10">
        <f>Investeringar!H102</f>
        <v>11.239999999999998</v>
      </c>
      <c r="E5" s="10">
        <f>Investeringar!I102</f>
        <v>6.1</v>
      </c>
      <c r="F5" s="10">
        <f>Investeringar!J102</f>
        <v>22.5</v>
      </c>
      <c r="G5" s="10">
        <f>Investeringar!K102</f>
        <v>43.000000000000007</v>
      </c>
      <c r="H5" s="10">
        <f>Investeringar!L102</f>
        <v>41</v>
      </c>
      <c r="I5" s="10">
        <f>Investeringar!M102</f>
        <v>12</v>
      </c>
      <c r="J5" s="10">
        <f>Investeringar!N102</f>
        <v>48.1</v>
      </c>
      <c r="K5" s="10">
        <f>Investeringar!O102</f>
        <v>2.2000000000000002</v>
      </c>
      <c r="L5" s="10">
        <f>Investeringar!P102</f>
        <v>0</v>
      </c>
      <c r="M5" s="10">
        <f>Investeringar!Q102</f>
        <v>131.69800000000001</v>
      </c>
      <c r="N5" s="10">
        <f>Investeringar!R102</f>
        <v>103.3</v>
      </c>
      <c r="O5" s="10">
        <f>Investeringar!S102</f>
        <v>234.99799999999999</v>
      </c>
    </row>
    <row r="6" spans="1:15" x14ac:dyDescent="0.35">
      <c r="A6" s="8" t="s">
        <v>32</v>
      </c>
      <c r="B6" s="10">
        <f>Investeringar!F105</f>
        <v>36.85</v>
      </c>
      <c r="C6" s="10">
        <f>Investeringar!G105</f>
        <v>48.857999999999997</v>
      </c>
      <c r="D6" s="10">
        <f>Investeringar!H105</f>
        <v>11.239999999999998</v>
      </c>
      <c r="E6" s="10">
        <f>Investeringar!I105</f>
        <v>6.1</v>
      </c>
      <c r="F6" s="10">
        <f>Investeringar!J105</f>
        <v>22.5</v>
      </c>
      <c r="G6" s="10">
        <f>Investeringar!K105</f>
        <v>43.000000000000007</v>
      </c>
      <c r="H6" s="10">
        <f>Investeringar!L105</f>
        <v>41</v>
      </c>
      <c r="I6" s="10">
        <f>Investeringar!M105</f>
        <v>12</v>
      </c>
      <c r="J6" s="10">
        <f>Investeringar!N105</f>
        <v>48.1</v>
      </c>
      <c r="K6" s="10">
        <f>Investeringar!O105</f>
        <v>2.2000000000000002</v>
      </c>
      <c r="L6" s="10">
        <f>Investeringar!P105</f>
        <v>0</v>
      </c>
      <c r="M6" s="10">
        <f>Investeringar!Q105</f>
        <v>131.69800000000001</v>
      </c>
      <c r="N6" s="10">
        <f>Investeringar!R105</f>
        <v>103.3</v>
      </c>
      <c r="O6" s="10">
        <f>Investeringar!S105</f>
        <v>234.99799999999999</v>
      </c>
    </row>
    <row r="7" spans="1:15" x14ac:dyDescent="0.35">
      <c r="A7" s="8" t="s">
        <v>23</v>
      </c>
      <c r="B7" s="1">
        <f>Investeringar!F107</f>
        <v>56.85</v>
      </c>
      <c r="C7" s="1">
        <f>Investeringar!G107</f>
        <v>122.608</v>
      </c>
      <c r="D7" s="1">
        <f>Investeringar!H107</f>
        <v>36.239999999999995</v>
      </c>
      <c r="E7" s="1">
        <f>Investeringar!I107</f>
        <v>9.1</v>
      </c>
      <c r="F7" s="1">
        <f>Investeringar!J107</f>
        <v>22.5</v>
      </c>
      <c r="G7" s="1">
        <f>Investeringar!K107</f>
        <v>43.000000000000007</v>
      </c>
      <c r="H7" s="1">
        <f>Investeringar!L107</f>
        <v>41</v>
      </c>
      <c r="I7" s="1">
        <f>Investeringar!M107</f>
        <v>12</v>
      </c>
      <c r="J7" s="1">
        <f>Investeringar!N107</f>
        <v>77.099999999999994</v>
      </c>
      <c r="K7" s="1">
        <f>Investeringar!O107</f>
        <v>2.2000000000000002</v>
      </c>
      <c r="L7" s="1">
        <f>Investeringar!P107</f>
        <v>0</v>
      </c>
      <c r="M7" s="1">
        <f>Investeringar!Q107</f>
        <v>233.44800000000001</v>
      </c>
      <c r="N7" s="1">
        <f>Investeringar!R107</f>
        <v>132.29999999999998</v>
      </c>
      <c r="O7" s="1">
        <f>Investeringar!S107</f>
        <v>365.74799999999999</v>
      </c>
    </row>
    <row r="8" spans="1:15" x14ac:dyDescent="0.35">
      <c r="A8" s="8" t="s">
        <v>47</v>
      </c>
      <c r="B8" s="10">
        <f>Investeringar!F111</f>
        <v>0</v>
      </c>
      <c r="C8" s="10">
        <f>Investeringar!G111</f>
        <v>0</v>
      </c>
      <c r="D8" s="10">
        <f>Investeringar!H111</f>
        <v>0</v>
      </c>
      <c r="E8" s="10">
        <f>Investeringar!I111</f>
        <v>0</v>
      </c>
      <c r="F8" s="10">
        <f>Investeringar!J111</f>
        <v>0</v>
      </c>
      <c r="G8" s="10">
        <f>Investeringar!K111</f>
        <v>0</v>
      </c>
      <c r="H8" s="10">
        <f>Investeringar!L111</f>
        <v>0</v>
      </c>
      <c r="I8" s="10">
        <f>Investeringar!M111</f>
        <v>0</v>
      </c>
      <c r="J8" s="10">
        <f>Investeringar!N111</f>
        <v>0</v>
      </c>
      <c r="K8" s="10">
        <f>Investeringar!O111</f>
        <v>0</v>
      </c>
      <c r="L8" s="10">
        <f>Investeringar!P111</f>
        <v>0</v>
      </c>
      <c r="M8" s="10">
        <f>Investeringar!Q111</f>
        <v>0</v>
      </c>
      <c r="N8" s="10">
        <f>Investeringar!R111</f>
        <v>0</v>
      </c>
      <c r="O8" s="10">
        <f>Investeringar!S111</f>
        <v>0</v>
      </c>
    </row>
    <row r="9" spans="1:15" x14ac:dyDescent="0.35">
      <c r="A9" s="8" t="s">
        <v>33</v>
      </c>
      <c r="B9" s="1">
        <f>Investeringar!F120</f>
        <v>0</v>
      </c>
      <c r="C9" s="1">
        <f>Investeringar!G120</f>
        <v>0</v>
      </c>
      <c r="D9" s="1">
        <f>Investeringar!H120</f>
        <v>0</v>
      </c>
      <c r="E9" s="1">
        <f>Investeringar!I120</f>
        <v>0</v>
      </c>
      <c r="F9" s="1">
        <f>Investeringar!J120</f>
        <v>0</v>
      </c>
      <c r="G9" s="1">
        <f>Investeringar!K120</f>
        <v>0</v>
      </c>
      <c r="H9" s="1">
        <f>Investeringar!L120</f>
        <v>0</v>
      </c>
      <c r="I9" s="1">
        <f>Investeringar!M120</f>
        <v>0</v>
      </c>
      <c r="J9" s="1">
        <f>Investeringar!N120</f>
        <v>0</v>
      </c>
      <c r="K9" s="1">
        <f>Investeringar!O120</f>
        <v>0</v>
      </c>
      <c r="L9" s="1">
        <f>Investeringar!P120</f>
        <v>0</v>
      </c>
      <c r="M9" s="1">
        <f>Investeringar!Q120</f>
        <v>0</v>
      </c>
      <c r="N9" s="1">
        <f>Investeringar!R120</f>
        <v>0</v>
      </c>
      <c r="O9" s="1">
        <f>Investeringar!S120</f>
        <v>0</v>
      </c>
    </row>
    <row r="10" spans="1:15" x14ac:dyDescent="0.35">
      <c r="A10" s="8" t="s">
        <v>45</v>
      </c>
      <c r="B10" s="86">
        <f>Investeringar!F121</f>
        <v>0.41</v>
      </c>
      <c r="C10" s="86">
        <f>Investeringar!G121</f>
        <v>0.4</v>
      </c>
      <c r="D10" s="86">
        <f>Investeringar!H121</f>
        <v>0.41</v>
      </c>
      <c r="E10" s="86">
        <f>Investeringar!I121</f>
        <v>0.43</v>
      </c>
      <c r="F10" s="86">
        <f>Investeringar!J121</f>
        <v>0.45</v>
      </c>
      <c r="G10" s="86">
        <f>Investeringar!K121</f>
        <v>0.45</v>
      </c>
      <c r="H10" s="86">
        <f>Investeringar!L121</f>
        <v>0.45</v>
      </c>
      <c r="I10" s="86">
        <f>Investeringar!M121</f>
        <v>0.45</v>
      </c>
      <c r="J10" s="86">
        <f>Investeringar!N121</f>
        <v>0.45</v>
      </c>
      <c r="K10" s="86">
        <f>Investeringar!O121</f>
        <v>0.46</v>
      </c>
      <c r="L10" s="86">
        <f>Investeringar!P121</f>
        <v>0.47</v>
      </c>
      <c r="M10" s="86">
        <f>Investeringar!Q121</f>
        <v>0.42800000000000005</v>
      </c>
      <c r="N10" s="86">
        <f>Investeringar!R121</f>
        <v>0.45600000000000007</v>
      </c>
      <c r="O10" s="86">
        <f>Investeringar!S121</f>
        <v>0.44200000000000006</v>
      </c>
    </row>
    <row r="11" spans="1:15" x14ac:dyDescent="0.35">
      <c r="A11" s="8" t="s">
        <v>9</v>
      </c>
      <c r="B11" s="10">
        <f>Investeringar!F114</f>
        <v>39.910164999999999</v>
      </c>
      <c r="C11" s="10">
        <f>Investeringar!G114</f>
        <v>47.903881303809541</v>
      </c>
      <c r="D11" s="10">
        <f>Investeringar!H114</f>
        <v>55.000885028253975</v>
      </c>
      <c r="E11" s="10">
        <f>Investeringar!I114</f>
        <v>48.292733497142862</v>
      </c>
      <c r="F11" s="10">
        <f>Investeringar!J114</f>
        <v>47.308750080476187</v>
      </c>
      <c r="G11" s="10">
        <f>Investeringar!K114</f>
        <v>47.071329570476195</v>
      </c>
      <c r="H11" s="10">
        <f>Investeringar!L114</f>
        <v>48.118265787619052</v>
      </c>
      <c r="I11" s="10">
        <f>Investeringar!M114</f>
        <v>48.72100953333333</v>
      </c>
      <c r="J11" s="10">
        <f>Investeringar!N114</f>
        <v>55.732481310000004</v>
      </c>
      <c r="K11" s="10">
        <f>Investeringar!O114</f>
        <v>45.131345136666653</v>
      </c>
      <c r="L11" s="10">
        <f>Investeringar!P114</f>
        <v>36.87524767666666</v>
      </c>
      <c r="M11" s="10">
        <f>Investeringar!Q114</f>
        <v>245.57757948015876</v>
      </c>
      <c r="N11" s="10">
        <f>Investeringar!R114</f>
        <v>234.57834944428572</v>
      </c>
      <c r="O11" s="10">
        <f>Investeringar!S114</f>
        <v>480.15592892444448</v>
      </c>
    </row>
    <row r="12" spans="1:15" x14ac:dyDescent="0.35">
      <c r="A12" s="8" t="s">
        <v>10</v>
      </c>
      <c r="B12" s="10">
        <f>Investeringar!F115</f>
        <v>0</v>
      </c>
      <c r="C12" s="10">
        <f>Investeringar!G115</f>
        <v>0</v>
      </c>
      <c r="D12" s="10">
        <f>Investeringar!H115</f>
        <v>0</v>
      </c>
      <c r="E12" s="10">
        <f>Investeringar!I115</f>
        <v>0</v>
      </c>
      <c r="F12" s="10">
        <f>Investeringar!J115</f>
        <v>0</v>
      </c>
      <c r="G12" s="10">
        <f>Investeringar!K115</f>
        <v>0</v>
      </c>
      <c r="H12" s="10">
        <f>Investeringar!L115</f>
        <v>0</v>
      </c>
      <c r="I12" s="10">
        <f>Investeringar!M115</f>
        <v>0</v>
      </c>
      <c r="J12" s="10">
        <f>Investeringar!N115</f>
        <v>0</v>
      </c>
      <c r="K12" s="10">
        <f>Investeringar!O115</f>
        <v>0</v>
      </c>
      <c r="L12" s="10">
        <f>Investeringar!P115</f>
        <v>0</v>
      </c>
      <c r="M12" s="10">
        <f>Investeringar!Q115</f>
        <v>0</v>
      </c>
      <c r="N12" s="10">
        <f>Investeringar!R115</f>
        <v>0</v>
      </c>
      <c r="O12" s="10">
        <f>Investeringar!S115</f>
        <v>0</v>
      </c>
    </row>
    <row r="13" spans="1:15" x14ac:dyDescent="0.35">
      <c r="A13" s="8" t="s">
        <v>11</v>
      </c>
      <c r="B13" s="10">
        <f>Investeringar!F116</f>
        <v>0</v>
      </c>
      <c r="C13" s="10">
        <f>Investeringar!G116</f>
        <v>0</v>
      </c>
      <c r="D13" s="10">
        <f>Investeringar!H116</f>
        <v>0</v>
      </c>
      <c r="E13" s="10">
        <f>Investeringar!I116</f>
        <v>0</v>
      </c>
      <c r="F13" s="10">
        <f>Investeringar!J116</f>
        <v>0</v>
      </c>
      <c r="G13" s="10">
        <f>Investeringar!K116</f>
        <v>0</v>
      </c>
      <c r="H13" s="10">
        <f>Investeringar!L116</f>
        <v>0</v>
      </c>
      <c r="I13" s="10">
        <f>Investeringar!M116</f>
        <v>0</v>
      </c>
      <c r="J13" s="10">
        <f>Investeringar!N116</f>
        <v>0</v>
      </c>
      <c r="K13" s="10">
        <f>Investeringar!O116</f>
        <v>0</v>
      </c>
      <c r="L13" s="10">
        <f>Investeringar!P116</f>
        <v>0</v>
      </c>
      <c r="M13" s="10">
        <f>Investeringar!Q116</f>
        <v>0</v>
      </c>
      <c r="N13" s="10">
        <f>Investeringar!R116</f>
        <v>0</v>
      </c>
      <c r="O13" s="10">
        <f>Investeringar!S116</f>
        <v>0</v>
      </c>
    </row>
    <row r="14" spans="1:15" x14ac:dyDescent="0.35">
      <c r="A14" s="8" t="s">
        <v>12</v>
      </c>
      <c r="B14" s="10">
        <f>Investeringar!F117</f>
        <v>39.910164999999999</v>
      </c>
      <c r="C14" s="10">
        <f>Investeringar!G117</f>
        <v>47.903881303809541</v>
      </c>
      <c r="D14" s="10">
        <f>Investeringar!H117</f>
        <v>55.000885028253975</v>
      </c>
      <c r="E14" s="10">
        <f>Investeringar!I117</f>
        <v>48.292733497142862</v>
      </c>
      <c r="F14" s="10">
        <f>Investeringar!J117</f>
        <v>47.308750080476187</v>
      </c>
      <c r="G14" s="10">
        <f>Investeringar!K117</f>
        <v>47.071329570476195</v>
      </c>
      <c r="H14" s="10">
        <f>Investeringar!L117</f>
        <v>48.118265787619052</v>
      </c>
      <c r="I14" s="10">
        <f>Investeringar!M117</f>
        <v>48.72100953333333</v>
      </c>
      <c r="J14" s="10">
        <f>Investeringar!N117</f>
        <v>55.732481310000004</v>
      </c>
      <c r="K14" s="10">
        <f>Investeringar!O117</f>
        <v>45.131345136666653</v>
      </c>
      <c r="L14" s="10">
        <f>Investeringar!P117</f>
        <v>36.87524767666666</v>
      </c>
      <c r="M14" s="10">
        <f>Investeringar!Q117</f>
        <v>245.57757948015876</v>
      </c>
      <c r="N14" s="10">
        <f>Investeringar!R117</f>
        <v>234.57834944428572</v>
      </c>
      <c r="O14" s="10">
        <f>Investeringar!S117</f>
        <v>559.97625892444444</v>
      </c>
    </row>
    <row r="15" spans="1:15" x14ac:dyDescent="0.35">
      <c r="A15" s="8" t="s">
        <v>61</v>
      </c>
      <c r="B15" s="10">
        <f>Investeringar!F128</f>
        <v>56.85</v>
      </c>
      <c r="C15" s="10">
        <f>Investeringar!G128</f>
        <v>179.458</v>
      </c>
      <c r="D15" s="10">
        <f>Investeringar!H128</f>
        <v>215.69799999999998</v>
      </c>
      <c r="E15" s="10">
        <f>Investeringar!I128</f>
        <v>224.79799999999997</v>
      </c>
      <c r="F15" s="10">
        <f>Investeringar!J128</f>
        <v>247.29799999999997</v>
      </c>
      <c r="G15" s="10">
        <f>Investeringar!K128</f>
        <v>290.298</v>
      </c>
      <c r="H15" s="10">
        <f>Investeringar!L128</f>
        <v>331.298</v>
      </c>
      <c r="I15" s="10">
        <f>Investeringar!M128</f>
        <v>343.298</v>
      </c>
      <c r="J15" s="10">
        <f>Investeringar!N128</f>
        <v>420.39800000000002</v>
      </c>
      <c r="K15" s="10">
        <f>Investeringar!O128</f>
        <v>422.59800000000001</v>
      </c>
      <c r="L15" s="10">
        <f>Investeringar!P128</f>
        <v>422.59800000000001</v>
      </c>
    </row>
    <row r="16" spans="1:15" x14ac:dyDescent="0.35">
      <c r="A16" s="8" t="s">
        <v>62</v>
      </c>
      <c r="B16" s="10">
        <f>Investeringar!F129</f>
        <v>0</v>
      </c>
      <c r="C16" s="10">
        <f>Investeringar!G129</f>
        <v>0</v>
      </c>
      <c r="D16" s="10">
        <f>Investeringar!H129</f>
        <v>0</v>
      </c>
      <c r="E16" s="10">
        <f>Investeringar!I129</f>
        <v>0</v>
      </c>
      <c r="F16" s="10">
        <f>Investeringar!J129</f>
        <v>0</v>
      </c>
      <c r="G16" s="10">
        <f>Investeringar!K129</f>
        <v>0</v>
      </c>
      <c r="H16" s="10">
        <f>Investeringar!L129</f>
        <v>0</v>
      </c>
      <c r="I16" s="10">
        <f>Investeringar!M129</f>
        <v>0</v>
      </c>
      <c r="J16" s="10">
        <f>Investeringar!N129</f>
        <v>0</v>
      </c>
      <c r="K16" s="10">
        <f>Investeringar!O129</f>
        <v>0</v>
      </c>
      <c r="L16" s="10">
        <f>Investeringar!P129</f>
        <v>0</v>
      </c>
    </row>
  </sheetData>
  <pageMargins left="0.7" right="0.7" top="0.75" bottom="0.75" header="0.3" footer="0.3"/>
  <pageSetup paperSize="9" scale="38" orientation="portrait" r:id="rId1"/>
  <ignoredErrors>
    <ignoredError sqref="B11:O1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BD8A95A790CB45BD6322B3F51C62EF" ma:contentTypeVersion="19" ma:contentTypeDescription="Skapa ett nytt dokument." ma:contentTypeScope="" ma:versionID="17a7619dd675b87010f8d9c9a66fd37e">
  <xsd:schema xmlns:xsd="http://www.w3.org/2001/XMLSchema" xmlns:xs="http://www.w3.org/2001/XMLSchema" xmlns:p="http://schemas.microsoft.com/office/2006/metadata/properties" xmlns:ns2="c3a5d57e-1632-4a3a-b5fe-6a128910590e" xmlns:ns3="803c1095-14b3-4dc5-bb63-68ddc6eedce4" targetNamespace="http://schemas.microsoft.com/office/2006/metadata/properties" ma:root="true" ma:fieldsID="430d02451a68d3742b2bc662ab518a9f" ns2:_="" ns3:_="">
    <xsd:import namespace="c3a5d57e-1632-4a3a-b5fe-6a128910590e"/>
    <xsd:import namespace="803c1095-14b3-4dc5-bb63-68ddc6eedc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5d57e-1632-4a3a-b5fe-6a1289105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Godkännandestatus" ma:internalName="Godk_x00e4_nnandestatus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c1095-14b3-4dc5-bb63-68ddc6eedc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74afd2-a215-4716-9195-ff5c18782c0c}" ma:internalName="TaxCatchAll" ma:showField="CatchAllData" ma:web="803c1095-14b3-4dc5-bb63-68ddc6eedc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3a5d57e-1632-4a3a-b5fe-6a128910590e" xsi:nil="true"/>
    <lcf76f155ced4ddcb4097134ff3c332f xmlns="c3a5d57e-1632-4a3a-b5fe-6a128910590e">
      <Terms xmlns="http://schemas.microsoft.com/office/infopath/2007/PartnerControls"/>
    </lcf76f155ced4ddcb4097134ff3c332f>
    <TaxCatchAll xmlns="803c1095-14b3-4dc5-bb63-68ddc6eedc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8F9BFE-4ED3-4D14-8E2E-D3C2BFC37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5d57e-1632-4a3a-b5fe-6a128910590e"/>
    <ds:schemaRef ds:uri="803c1095-14b3-4dc5-bb63-68ddc6eedc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AA1BD0-AC8D-4E3B-B356-77E9E0F2EAAB}">
  <ds:schemaRefs>
    <ds:schemaRef ds:uri="http://schemas.microsoft.com/office/2006/metadata/properties"/>
    <ds:schemaRef ds:uri="http://schemas.microsoft.com/office/infopath/2007/PartnerControls"/>
    <ds:schemaRef ds:uri="c3a5d57e-1632-4a3a-b5fe-6a128910590e"/>
    <ds:schemaRef ds:uri="803c1095-14b3-4dc5-bb63-68ddc6eedce4"/>
  </ds:schemaRefs>
</ds:datastoreItem>
</file>

<file path=customXml/itemProps3.xml><?xml version="1.0" encoding="utf-8"?>
<ds:datastoreItem xmlns:ds="http://schemas.openxmlformats.org/officeDocument/2006/customXml" ds:itemID="{97CBE195-3C3C-4104-9820-98BEECC12B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Investeringar</vt:lpstr>
      <vt:lpstr>summeringar</vt:lpstr>
      <vt:lpstr>Investeringar!Utskriftsområde</vt:lpstr>
    </vt:vector>
  </TitlesOfParts>
  <Company>Göteborgs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malkal1001</dc:creator>
  <cp:lastModifiedBy>Helene Fendell</cp:lastModifiedBy>
  <cp:lastPrinted>2025-10-13T08:49:58Z</cp:lastPrinted>
  <dcterms:created xsi:type="dcterms:W3CDTF">2014-10-29T08:16:18Z</dcterms:created>
  <dcterms:modified xsi:type="dcterms:W3CDTF">2025-10-23T10:55:50Z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0x010100C3BD8A95A790CB45BD6322B3F51C62EF</vt:lpwstr>
  </property>
  <property fmtid="{D5CDD505-2E9C-101B-9397-08002B2CF9AE}" pid="3" name="MediaServiceImageTags">
    <vt:lpwstr/>
  </property>
</Properties>
</file>