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T:\Bolagsjuridik\7 Ledningsstöd\Styrelsen\241118 o 241129\"/>
    </mc:Choice>
  </mc:AlternateContent>
  <xr:revisionPtr revIDLastSave="0" documentId="13_ncr:1_{02AE89DB-A38B-4B83-A4A4-4DDF94ADD65A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Investeringar" sheetId="1" r:id="rId1"/>
    <sheet name="summeringar" sheetId="2" r:id="rId2"/>
  </sheets>
  <definedNames>
    <definedName name="_xlnm.Print_Area" localSheetId="0">Investeringar!$A$1:$AM$74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4" i="1" l="1"/>
  <c r="E70" i="1" l="1"/>
  <c r="F71" i="1"/>
  <c r="G71" i="1" s="1"/>
  <c r="H71" i="1" s="1"/>
  <c r="I71" i="1" s="1"/>
  <c r="J71" i="1" s="1"/>
  <c r="K71" i="1" s="1"/>
  <c r="L71" i="1" s="1"/>
  <c r="M71" i="1" s="1"/>
  <c r="N71" i="1" s="1"/>
  <c r="O71" i="1" s="1"/>
  <c r="P71" i="1" s="1"/>
  <c r="L16" i="2" s="1"/>
  <c r="E71" i="1"/>
  <c r="I16" i="2" l="1"/>
  <c r="H16" i="2"/>
  <c r="G16" i="2"/>
  <c r="J16" i="2"/>
  <c r="F16" i="2"/>
  <c r="K16" i="2"/>
  <c r="B16" i="2"/>
  <c r="E16" i="2"/>
  <c r="D16" i="2"/>
  <c r="C16" i="2"/>
  <c r="I31" i="1"/>
  <c r="T62" i="1"/>
  <c r="Q38" i="1" l="1"/>
  <c r="R56" i="1"/>
  <c r="Q56" i="1"/>
  <c r="Q62" i="1"/>
  <c r="R62" i="1"/>
  <c r="Q53" i="1"/>
  <c r="C8" i="2"/>
  <c r="D8" i="2"/>
  <c r="E8" i="2"/>
  <c r="F8" i="2"/>
  <c r="G8" i="2"/>
  <c r="H8" i="2"/>
  <c r="I8" i="2"/>
  <c r="J8" i="2"/>
  <c r="K8" i="2"/>
  <c r="L8" i="2"/>
  <c r="B8" i="2"/>
  <c r="S62" i="1" l="1"/>
  <c r="R53" i="1"/>
  <c r="N8" i="2" s="1"/>
  <c r="M8" i="2"/>
  <c r="R63" i="1"/>
  <c r="N10" i="2" s="1"/>
  <c r="Q63" i="1"/>
  <c r="S63" i="1"/>
  <c r="L10" i="2"/>
  <c r="K10" i="2"/>
  <c r="J10" i="2"/>
  <c r="I10" i="2"/>
  <c r="H10" i="2"/>
  <c r="G10" i="2"/>
  <c r="F10" i="2"/>
  <c r="E10" i="2"/>
  <c r="D10" i="2"/>
  <c r="C10" i="2"/>
  <c r="B10" i="2"/>
  <c r="S53" i="1" l="1"/>
  <c r="O8" i="2" s="1"/>
  <c r="O10" i="2"/>
  <c r="M10" i="2"/>
  <c r="R18" i="1" l="1"/>
  <c r="Q25" i="1" l="1"/>
  <c r="R25" i="1"/>
  <c r="Q26" i="1"/>
  <c r="R26" i="1"/>
  <c r="Q27" i="1"/>
  <c r="R27" i="1"/>
  <c r="Q28" i="1"/>
  <c r="R28" i="1"/>
  <c r="Q29" i="1"/>
  <c r="R29" i="1"/>
  <c r="Q18" i="1"/>
  <c r="Q19" i="1"/>
  <c r="Q20" i="1"/>
  <c r="Q21" i="1"/>
  <c r="Q23" i="1"/>
  <c r="Q30" i="1"/>
  <c r="O31" i="1"/>
  <c r="O34" i="1" s="1"/>
  <c r="O35" i="1" s="1"/>
  <c r="P31" i="1"/>
  <c r="P34" i="1" s="1"/>
  <c r="P35" i="1" s="1"/>
  <c r="O44" i="1"/>
  <c r="O47" i="1" s="1"/>
  <c r="P44" i="1"/>
  <c r="P47" i="1" s="1"/>
  <c r="O59" i="1"/>
  <c r="P59" i="1"/>
  <c r="R19" i="1"/>
  <c r="R20" i="1"/>
  <c r="R21" i="1"/>
  <c r="R23" i="1"/>
  <c r="R30" i="1"/>
  <c r="S27" i="1" l="1"/>
  <c r="S28" i="1"/>
  <c r="S25" i="1"/>
  <c r="O49" i="1"/>
  <c r="O50" i="1" s="1"/>
  <c r="S29" i="1"/>
  <c r="P49" i="1"/>
  <c r="P50" i="1" s="1"/>
  <c r="S26" i="1"/>
  <c r="J31" i="1" l="1"/>
  <c r="Q41" i="1"/>
  <c r="M11" i="2"/>
  <c r="C13" i="2"/>
  <c r="D13" i="2"/>
  <c r="E13" i="2"/>
  <c r="F13" i="2"/>
  <c r="G13" i="2"/>
  <c r="H13" i="2"/>
  <c r="I13" i="2"/>
  <c r="J13" i="2"/>
  <c r="K13" i="2"/>
  <c r="L13" i="2"/>
  <c r="B13" i="2"/>
  <c r="C12" i="2"/>
  <c r="D12" i="2"/>
  <c r="E12" i="2"/>
  <c r="F12" i="2"/>
  <c r="G12" i="2"/>
  <c r="H12" i="2"/>
  <c r="I12" i="2"/>
  <c r="J12" i="2"/>
  <c r="K12" i="2"/>
  <c r="L12" i="2"/>
  <c r="B12" i="2"/>
  <c r="B11" i="2"/>
  <c r="C11" i="2"/>
  <c r="D11" i="2"/>
  <c r="E11" i="2"/>
  <c r="F11" i="2"/>
  <c r="G11" i="2"/>
  <c r="H11" i="2"/>
  <c r="I11" i="2"/>
  <c r="J11" i="2"/>
  <c r="K11" i="2"/>
  <c r="L11" i="2"/>
  <c r="C9" i="2"/>
  <c r="D9" i="2"/>
  <c r="E9" i="2"/>
  <c r="F9" i="2"/>
  <c r="G9" i="2"/>
  <c r="H9" i="2"/>
  <c r="I9" i="2"/>
  <c r="J9" i="2"/>
  <c r="K9" i="2"/>
  <c r="L9" i="2"/>
  <c r="B9" i="2"/>
  <c r="N11" i="2" l="1"/>
  <c r="N9" i="2"/>
  <c r="M9" i="2"/>
  <c r="R40" i="1"/>
  <c r="Q40" i="1"/>
  <c r="Q57" i="1"/>
  <c r="M12" i="2" s="1"/>
  <c r="R38" i="1"/>
  <c r="O9" i="2" l="1"/>
  <c r="R58" i="1"/>
  <c r="N13" i="2" s="1"/>
  <c r="Q58" i="1"/>
  <c r="R57" i="1"/>
  <c r="N12" i="2" s="1"/>
  <c r="R43" i="1"/>
  <c r="S40" i="1"/>
  <c r="S38" i="1"/>
  <c r="R39" i="1"/>
  <c r="R41" i="1"/>
  <c r="R42" i="1"/>
  <c r="Q39" i="1"/>
  <c r="Q42" i="1"/>
  <c r="Q43" i="1"/>
  <c r="Q59" i="1" l="1"/>
  <c r="M14" i="2" s="1"/>
  <c r="M13" i="2"/>
  <c r="S41" i="1"/>
  <c r="S42" i="1"/>
  <c r="S39" i="1"/>
  <c r="R59" i="1"/>
  <c r="N14" i="2" s="1"/>
  <c r="S43" i="1"/>
  <c r="S56" i="1" l="1"/>
  <c r="O11" i="2" s="1"/>
  <c r="Q31" i="1" l="1"/>
  <c r="M3" i="2" s="1"/>
  <c r="S18" i="1"/>
  <c r="S23" i="1"/>
  <c r="S20" i="1"/>
  <c r="S30" i="1"/>
  <c r="S21" i="1"/>
  <c r="S19" i="1"/>
  <c r="F31" i="1"/>
  <c r="G59" i="1"/>
  <c r="C14" i="2" s="1"/>
  <c r="H59" i="1"/>
  <c r="D14" i="2" s="1"/>
  <c r="I59" i="1"/>
  <c r="E14" i="2" s="1"/>
  <c r="J59" i="1"/>
  <c r="F14" i="2" s="1"/>
  <c r="K59" i="1"/>
  <c r="G14" i="2" s="1"/>
  <c r="L59" i="1"/>
  <c r="H14" i="2" s="1"/>
  <c r="M59" i="1"/>
  <c r="I14" i="2" s="1"/>
  <c r="N59" i="1"/>
  <c r="J14" i="2" s="1"/>
  <c r="K14" i="2"/>
  <c r="L14" i="2"/>
  <c r="F59" i="1"/>
  <c r="B14" i="2" s="1"/>
  <c r="F34" i="1" l="1"/>
  <c r="B3" i="2"/>
  <c r="F47" i="1"/>
  <c r="B6" i="2" s="1"/>
  <c r="B5" i="2"/>
  <c r="S31" i="1"/>
  <c r="O3" i="2" s="1"/>
  <c r="S57" i="1"/>
  <c r="O12" i="2" s="1"/>
  <c r="S58" i="1"/>
  <c r="O13" i="2" s="1"/>
  <c r="B4" i="2" l="1"/>
  <c r="F49" i="1"/>
  <c r="S59" i="1"/>
  <c r="O14" i="2" s="1"/>
  <c r="F50" i="1" l="1"/>
  <c r="F70" i="1"/>
  <c r="B15" i="2" s="1"/>
  <c r="B7" i="2"/>
  <c r="G31" i="1"/>
  <c r="H31" i="1"/>
  <c r="K31" i="1"/>
  <c r="L31" i="1"/>
  <c r="H3" i="2" s="1"/>
  <c r="M31" i="1"/>
  <c r="N31" i="1"/>
  <c r="M34" i="1" l="1"/>
  <c r="M35" i="1" s="1"/>
  <c r="I3" i="2"/>
  <c r="K34" i="1"/>
  <c r="K35" i="1" s="1"/>
  <c r="G3" i="2"/>
  <c r="J34" i="1"/>
  <c r="J35" i="1" s="1"/>
  <c r="F3" i="2"/>
  <c r="I34" i="1"/>
  <c r="I35" i="1" s="1"/>
  <c r="E3" i="2"/>
  <c r="N34" i="1"/>
  <c r="N35" i="1" s="1"/>
  <c r="J3" i="2"/>
  <c r="H34" i="1"/>
  <c r="H35" i="1" s="1"/>
  <c r="D3" i="2"/>
  <c r="L4" i="2"/>
  <c r="L3" i="2"/>
  <c r="K4" i="2"/>
  <c r="K3" i="2"/>
  <c r="G34" i="1"/>
  <c r="G35" i="1" s="1"/>
  <c r="C3" i="2"/>
  <c r="L34" i="1"/>
  <c r="L35" i="1" s="1"/>
  <c r="R35" i="1" l="1"/>
  <c r="S35" i="1"/>
  <c r="Q35" i="1"/>
  <c r="F4" i="2"/>
  <c r="H4" i="2"/>
  <c r="G4" i="2"/>
  <c r="C4" i="2"/>
  <c r="J4" i="2"/>
  <c r="I4" i="2"/>
  <c r="D4" i="2"/>
  <c r="E4" i="2"/>
  <c r="Q34" i="1"/>
  <c r="M4" i="2" s="1"/>
  <c r="R34" i="1"/>
  <c r="G44" i="1"/>
  <c r="C5" i="2" s="1"/>
  <c r="H44" i="1"/>
  <c r="D5" i="2" s="1"/>
  <c r="I44" i="1"/>
  <c r="E5" i="2" s="1"/>
  <c r="J44" i="1"/>
  <c r="F5" i="2" s="1"/>
  <c r="K44" i="1"/>
  <c r="G5" i="2" s="1"/>
  <c r="L44" i="1"/>
  <c r="H5" i="2" s="1"/>
  <c r="M44" i="1"/>
  <c r="I5" i="2" s="1"/>
  <c r="N44" i="1"/>
  <c r="J5" i="2" s="1"/>
  <c r="K5" i="2"/>
  <c r="L5" i="2"/>
  <c r="S34" i="1" l="1"/>
  <c r="O4" i="2" s="1"/>
  <c r="N4" i="2"/>
  <c r="L47" i="1"/>
  <c r="R44" i="1"/>
  <c r="N5" i="2" s="1"/>
  <c r="Q44" i="1"/>
  <c r="M5" i="2" s="1"/>
  <c r="N47" i="1"/>
  <c r="K47" i="1"/>
  <c r="I47" i="1"/>
  <c r="H47" i="1"/>
  <c r="G47" i="1"/>
  <c r="M47" i="1"/>
  <c r="J47" i="1"/>
  <c r="I49" i="1" l="1"/>
  <c r="I50" i="1" s="1"/>
  <c r="E6" i="2"/>
  <c r="M49" i="1"/>
  <c r="M50" i="1" s="1"/>
  <c r="I6" i="2"/>
  <c r="G49" i="1"/>
  <c r="C6" i="2"/>
  <c r="H49" i="1"/>
  <c r="D6" i="2"/>
  <c r="N49" i="1"/>
  <c r="N50" i="1" s="1"/>
  <c r="J6" i="2"/>
  <c r="L49" i="1"/>
  <c r="H6" i="2"/>
  <c r="K7" i="2"/>
  <c r="K6" i="2"/>
  <c r="K49" i="1"/>
  <c r="K50" i="1" s="1"/>
  <c r="G6" i="2"/>
  <c r="J49" i="1"/>
  <c r="J50" i="1" s="1"/>
  <c r="F6" i="2"/>
  <c r="L7" i="2"/>
  <c r="L6" i="2"/>
  <c r="S44" i="1"/>
  <c r="O5" i="2" s="1"/>
  <c r="R47" i="1"/>
  <c r="N6" i="2" s="1"/>
  <c r="Q47" i="1"/>
  <c r="M6" i="2" s="1"/>
  <c r="G50" i="1" l="1"/>
  <c r="G70" i="1"/>
  <c r="H50" i="1"/>
  <c r="L50" i="1"/>
  <c r="R50" i="1" s="1"/>
  <c r="G7" i="2"/>
  <c r="D7" i="2"/>
  <c r="H7" i="2"/>
  <c r="I7" i="2"/>
  <c r="F7" i="2"/>
  <c r="J7" i="2"/>
  <c r="E7" i="2"/>
  <c r="R49" i="1"/>
  <c r="N7" i="2" s="1"/>
  <c r="C7" i="2"/>
  <c r="Q49" i="1"/>
  <c r="M7" i="2" s="1"/>
  <c r="S47" i="1"/>
  <c r="O6" i="2" s="1"/>
  <c r="R31" i="1"/>
  <c r="N3" i="2" s="1"/>
  <c r="H70" i="1" l="1"/>
  <c r="C15" i="2"/>
  <c r="Q50" i="1"/>
  <c r="S50" i="1"/>
  <c r="S49" i="1"/>
  <c r="O7" i="2" s="1"/>
  <c r="I70" i="1" l="1"/>
  <c r="D15" i="2"/>
  <c r="J70" i="1" l="1"/>
  <c r="E15" i="2"/>
  <c r="K70" i="1" l="1"/>
  <c r="F15" i="2"/>
  <c r="L70" i="1" l="1"/>
  <c r="H15" i="2" s="1"/>
  <c r="G15" i="2"/>
  <c r="M70" i="1" l="1"/>
  <c r="I15" i="2" s="1"/>
  <c r="N70" i="1" l="1"/>
  <c r="O70" i="1" s="1"/>
  <c r="J15" i="2" l="1"/>
  <c r="P70" i="1"/>
  <c r="L15" i="2" s="1"/>
  <c r="K15" i="2"/>
</calcChain>
</file>

<file path=xl/sharedStrings.xml><?xml version="1.0" encoding="utf-8"?>
<sst xmlns="http://schemas.openxmlformats.org/spreadsheetml/2006/main" count="113" uniqueCount="89">
  <si>
    <t>Kontaktuppgifter</t>
  </si>
  <si>
    <t>Bolag:</t>
  </si>
  <si>
    <t>Kontaktperson:</t>
  </si>
  <si>
    <t>E-post:</t>
  </si>
  <si>
    <t>Tel:</t>
  </si>
  <si>
    <t>Planerade, definierade investeringar, ej ännu tagna i styrelse/nämnd</t>
  </si>
  <si>
    <t>(**)</t>
  </si>
  <si>
    <t>Ökad skuld: positivt tal, Minskad skuld: negativt tal</t>
  </si>
  <si>
    <t>Summa Reinvesteringar</t>
  </si>
  <si>
    <t>Övrigt</t>
  </si>
  <si>
    <t>Avskrivning</t>
  </si>
  <si>
    <t>Räntekostnad</t>
  </si>
  <si>
    <t>Nedskrivning</t>
  </si>
  <si>
    <t>Summa kapitalkostnader</t>
  </si>
  <si>
    <t>(All inmatning görs i vita fält)</t>
  </si>
  <si>
    <t>Odefinierade investeringar</t>
  </si>
  <si>
    <t>Ange siffra 1, 2 eller 3</t>
  </si>
  <si>
    <t>Datum:</t>
  </si>
  <si>
    <t xml:space="preserve">Styrelsebehandlat   </t>
  </si>
  <si>
    <t xml:space="preserve">Om man angivit investeringsvolymer med fasta priser gör ni här en procentuell indexering till rörliga priser. </t>
  </si>
  <si>
    <t>Grön</t>
  </si>
  <si>
    <t>Kategori</t>
  </si>
  <si>
    <t>Ev. påslag index (+%)</t>
  </si>
  <si>
    <t>TOTALT INVESTERINGAR</t>
  </si>
  <si>
    <t>Grön         X</t>
  </si>
  <si>
    <t>(*)</t>
  </si>
  <si>
    <t>Rörliga priser (**)</t>
  </si>
  <si>
    <t xml:space="preserve">Summa Nyinvesteringar </t>
  </si>
  <si>
    <t xml:space="preserve"> KF           X</t>
  </si>
  <si>
    <t>KF</t>
  </si>
  <si>
    <t>Område/Projekt</t>
  </si>
  <si>
    <t>Länk till stadens gröna ramverk</t>
  </si>
  <si>
    <t>Summa Nyinvesteringar inkl. påslag</t>
  </si>
  <si>
    <t>Summa Reinvesteringar inkl. påslag</t>
  </si>
  <si>
    <t>SKULDFÖRÄNDRING</t>
  </si>
  <si>
    <t xml:space="preserve">Kategori  1-3 </t>
  </si>
  <si>
    <t xml:space="preserve">SUMMA NYINVESTERINGAR </t>
  </si>
  <si>
    <t xml:space="preserve">SUMMA REINVESTERINGAR  </t>
  </si>
  <si>
    <t>SUMMA KAPITALKOSTNADER</t>
  </si>
  <si>
    <t>(Senast inlämning 2022-12-31)</t>
  </si>
  <si>
    <t xml:space="preserve">Avskrivning </t>
  </si>
  <si>
    <t xml:space="preserve">Nedskrivning </t>
  </si>
  <si>
    <t xml:space="preserve">Projektet har positiva effekter på klimat och miljö (Sätt ett kryss) </t>
  </si>
  <si>
    <t>Projektet är av principiell karaktär och ska därför till KF (Sätt ett kryss)</t>
  </si>
  <si>
    <t>(mnkr)</t>
  </si>
  <si>
    <t xml:space="preserve">NYINVESTERINGAR </t>
  </si>
  <si>
    <t>SOLIDITET</t>
  </si>
  <si>
    <t xml:space="preserve">SKULDFÖRÄNDRING (*) &amp; SOLIDITET </t>
  </si>
  <si>
    <t>Underhållskostnader</t>
  </si>
  <si>
    <t>Totalt         2026-2030</t>
  </si>
  <si>
    <t>Totalt         2031-2035</t>
  </si>
  <si>
    <t>Totalt         2026-2035</t>
  </si>
  <si>
    <t>UB 2024 (p8)</t>
  </si>
  <si>
    <t>UB 2035</t>
  </si>
  <si>
    <t>EGENFINANSIERINGSGRAD NYINVESTERINGAR</t>
  </si>
  <si>
    <t>EGENFINANSIERINGSGRAD TOTALT INVESTERINGAR</t>
  </si>
  <si>
    <t>ACKUMULERAD SKULDFÖRÄNDRING</t>
  </si>
  <si>
    <t>ACKUMULERADE INVESTERINGAR</t>
  </si>
  <si>
    <r>
      <t>REINVESTERINGAR</t>
    </r>
    <r>
      <rPr>
        <b/>
        <sz val="10"/>
        <color theme="0"/>
        <rFont val="Calibri"/>
        <family val="2"/>
        <scheme val="minor"/>
      </rPr>
      <t xml:space="preserve"> (ersättningsinv/komponentutybyte BR)</t>
    </r>
  </si>
  <si>
    <r>
      <t xml:space="preserve">UNDERHÅLLSKOSTNADER  </t>
    </r>
    <r>
      <rPr>
        <b/>
        <sz val="10"/>
        <color theme="0"/>
        <rFont val="Calibri"/>
        <family val="2"/>
        <scheme val="minor"/>
      </rPr>
      <t>(underhållsåtgärder, ej löpande drift/skötsel, RR)</t>
    </r>
  </si>
  <si>
    <r>
      <t xml:space="preserve">KAPITALKOSTNADER </t>
    </r>
    <r>
      <rPr>
        <b/>
        <sz val="10"/>
        <color theme="0"/>
        <rFont val="Calibri"/>
        <family val="2"/>
        <scheme val="minor"/>
      </rPr>
      <t>(positiva tal, mnkr)</t>
    </r>
  </si>
  <si>
    <r>
      <t xml:space="preserve">Investeringsprognos för period 2025 + 2026 - 2035 </t>
    </r>
    <r>
      <rPr>
        <b/>
        <sz val="12"/>
        <color theme="1"/>
        <rFont val="Calibri"/>
        <family val="2"/>
        <scheme val="minor"/>
      </rPr>
      <t>(mnkr)</t>
    </r>
  </si>
  <si>
    <r>
      <t>Räntekostnad</t>
    </r>
    <r>
      <rPr>
        <b/>
        <sz val="8"/>
        <rFont val="Calibri"/>
        <family val="2"/>
        <scheme val="minor"/>
      </rPr>
      <t xml:space="preserve"> </t>
    </r>
  </si>
  <si>
    <r>
      <t xml:space="preserve">ÅRLIG SKULDFÖRÄNDRING </t>
    </r>
    <r>
      <rPr>
        <b/>
        <sz val="10"/>
        <rFont val="Calibri"/>
        <family val="2"/>
        <scheme val="minor"/>
      </rPr>
      <t>(mnkr)</t>
    </r>
  </si>
  <si>
    <r>
      <t xml:space="preserve">SOLIDITETSPROGNOS </t>
    </r>
    <r>
      <rPr>
        <b/>
        <sz val="10"/>
        <rFont val="Calibri"/>
        <family val="2"/>
        <scheme val="minor"/>
      </rPr>
      <t>(procent, bokförda värden)</t>
    </r>
  </si>
  <si>
    <t>GRAFER</t>
  </si>
  <si>
    <t>Fylls EJ i</t>
  </si>
  <si>
    <t>Ackumulerade investeringar</t>
  </si>
  <si>
    <t>Ackumulerad skuldförändring</t>
  </si>
  <si>
    <t>Totalt 2026-2030</t>
  </si>
  <si>
    <t>Totalt 2031-2035</t>
  </si>
  <si>
    <t>Totalt 2026-2035</t>
  </si>
  <si>
    <t>Deponiverksamhet</t>
  </si>
  <si>
    <t>Biologisk behandling</t>
  </si>
  <si>
    <t>Biokolanläggning</t>
  </si>
  <si>
    <t>Projekt ny rökgasrening</t>
  </si>
  <si>
    <t>Materialåtervinning</t>
  </si>
  <si>
    <t>SUMMA REINVESTERINGAR</t>
  </si>
  <si>
    <t>Årliga underhållskostnader - externa kostnader (har ej endast uh)</t>
  </si>
  <si>
    <t>Ny process Marieholm</t>
  </si>
  <si>
    <t>Energiåtervinning</t>
  </si>
  <si>
    <t>Energiåtervinning ccs</t>
  </si>
  <si>
    <t>X</t>
  </si>
  <si>
    <t>Renova koncern</t>
  </si>
  <si>
    <t>Anna Johansson</t>
  </si>
  <si>
    <t>anna.johansson@renova.se</t>
  </si>
  <si>
    <t>Styrelsen fick denna rapport som informationsärende då beslut redan är taget.</t>
  </si>
  <si>
    <t>är den investeringsram för betalningsutfall för nästkommande budgetår (2025) samt prognos för övriga år</t>
  </si>
  <si>
    <t>Styrelsen beslutade om  investeringar samt budget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</si>
</sst>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#,##0_ ;[Red]\-#,##0\ "/>
    <numFmt numFmtId="166" formatCode="0.0%"/>
    <numFmt numFmtId="167" formatCode="yyyy/mm/dd;@"/>
  </numFmts>
  <fonts count="5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12"/>
      <name val="Calibri"/>
      <family val="2"/>
    </font>
    <font>
      <b/>
      <sz val="10"/>
      <name val="Calibri"/>
      <family val="2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8"/>
      <name val="Calibri"/>
      <family val="2"/>
    </font>
    <font>
      <b/>
      <i/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i/>
      <sz val="12"/>
      <color theme="1" tint="0.249977111117893"/>
      <name val="Calibri"/>
      <family val="2"/>
      <scheme val="minor"/>
    </font>
    <font>
      <b/>
      <i/>
      <sz val="11"/>
      <name val="Calibri"/>
      <family val="2"/>
      <scheme val="minor"/>
    </font>
    <font>
      <sz val="11"/>
      <color theme="1"/>
      <name val="Calibri"/>
      <family val="2"/>
    </font>
    <font>
      <sz val="12"/>
      <color theme="1"/>
      <name val="Calibri"/>
      <family val="2"/>
    </font>
    <font>
      <u/>
      <sz val="11"/>
      <color theme="1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rgb="FF000000"/>
      <name val="Arial"/>
      <family val="2"/>
    </font>
    <font>
      <b/>
      <sz val="11"/>
      <color theme="0"/>
      <name val="Arial"/>
      <family val="2"/>
    </font>
    <font>
      <b/>
      <sz val="10"/>
      <color theme="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1"/>
      <color theme="0"/>
      <name val="Arial"/>
      <family val="2"/>
    </font>
    <font>
      <b/>
      <sz val="12"/>
      <color theme="0"/>
      <name val="Arial"/>
      <family val="2"/>
    </font>
    <font>
      <b/>
      <sz val="8"/>
      <name val="Arial"/>
      <family val="2"/>
    </font>
    <font>
      <sz val="10"/>
      <color theme="1"/>
      <name val="Arial"/>
      <family val="2"/>
    </font>
    <font>
      <u/>
      <sz val="10"/>
      <color theme="10"/>
      <name val="Calibri"/>
      <family val="2"/>
      <scheme val="minor"/>
    </font>
    <font>
      <b/>
      <sz val="10"/>
      <color theme="0"/>
      <name val="Arial"/>
      <family val="2"/>
    </font>
    <font>
      <sz val="12"/>
      <name val="Calibri"/>
      <family val="2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</font>
    <font>
      <sz val="9"/>
      <color theme="1"/>
      <name val="Calibri"/>
      <family val="2"/>
    </font>
    <font>
      <sz val="10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8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</fonts>
  <fills count="2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7"/>
      </patternFill>
    </fill>
    <fill>
      <patternFill patternType="solid">
        <fgColor theme="9"/>
      </patternFill>
    </fill>
    <fill>
      <patternFill patternType="solid">
        <fgColor rgb="FF008767"/>
        <bgColor indexed="64"/>
      </patternFill>
    </fill>
    <fill>
      <patternFill patternType="solid">
        <fgColor rgb="FF008391"/>
        <bgColor indexed="64"/>
      </patternFill>
    </fill>
    <fill>
      <patternFill patternType="solid">
        <fgColor rgb="FFD1D9DC"/>
        <bgColor indexed="64"/>
      </patternFill>
    </fill>
    <fill>
      <patternFill patternType="solid">
        <fgColor rgb="FF005E68"/>
        <bgColor indexed="64"/>
      </patternFill>
    </fill>
    <fill>
      <patternFill patternType="solid">
        <fgColor rgb="FFA0BC60"/>
        <bgColor indexed="64"/>
      </patternFill>
    </fill>
    <fill>
      <patternFill patternType="solid">
        <fgColor rgb="FF85A244"/>
        <bgColor indexed="64"/>
      </patternFill>
    </fill>
    <fill>
      <patternFill patternType="solid">
        <fgColor rgb="FF00808E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009CAC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C00000"/>
      </right>
      <top/>
      <bottom/>
      <diagonal/>
    </border>
    <border>
      <left/>
      <right style="medium">
        <color rgb="FFC00000"/>
      </right>
      <top style="thin">
        <color indexed="64"/>
      </top>
      <bottom style="thin">
        <color indexed="64"/>
      </bottom>
      <diagonal/>
    </border>
    <border>
      <left/>
      <right style="medium">
        <color rgb="FFC00000"/>
      </right>
      <top style="thin">
        <color indexed="64"/>
      </top>
      <bottom style="double">
        <color indexed="64"/>
      </bottom>
      <diagonal/>
    </border>
  </borders>
  <cellStyleXfs count="9">
    <xf numFmtId="0" fontId="0" fillId="0" borderId="0"/>
    <xf numFmtId="0" fontId="6" fillId="0" borderId="0"/>
    <xf numFmtId="0" fontId="1" fillId="3" borderId="0" applyNumberFormat="0" applyBorder="0" applyAlignment="0" applyProtection="0"/>
    <xf numFmtId="9" fontId="1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22" fillId="7" borderId="0" applyNumberFormat="0" applyBorder="0" applyAlignment="0" applyProtection="0"/>
    <xf numFmtId="0" fontId="22" fillId="8" borderId="0" applyNumberFormat="0" applyBorder="0" applyAlignment="0" applyProtection="0"/>
    <xf numFmtId="0" fontId="22" fillId="9" borderId="0" applyNumberFormat="0" applyBorder="0" applyAlignment="0" applyProtection="0"/>
    <xf numFmtId="0" fontId="22" fillId="10" borderId="0" applyNumberFormat="0" applyBorder="0" applyAlignment="0" applyProtection="0"/>
  </cellStyleXfs>
  <cellXfs count="243">
    <xf numFmtId="0" fontId="0" fillId="0" borderId="0" xfId="0"/>
    <xf numFmtId="3" fontId="29" fillId="2" borderId="6" xfId="0" applyNumberFormat="1" applyFont="1" applyFill="1" applyBorder="1" applyAlignment="1">
      <alignment horizontal="center" vertical="top" wrapText="1"/>
    </xf>
    <xf numFmtId="0" fontId="29" fillId="0" borderId="6" xfId="1" applyFont="1" applyBorder="1" applyAlignment="1" applyProtection="1">
      <alignment horizontal="center" wrapText="1"/>
      <protection locked="0"/>
    </xf>
    <xf numFmtId="3" fontId="34" fillId="0" borderId="6" xfId="0" applyNumberFormat="1" applyFont="1" applyBorder="1" applyAlignment="1" applyProtection="1">
      <alignment horizontal="center"/>
      <protection locked="0"/>
    </xf>
    <xf numFmtId="3" fontId="34" fillId="0" borderId="2" xfId="0" applyNumberFormat="1" applyFont="1" applyBorder="1" applyAlignment="1" applyProtection="1">
      <alignment horizontal="center"/>
      <protection locked="0"/>
    </xf>
    <xf numFmtId="3" fontId="34" fillId="0" borderId="3" xfId="0" applyNumberFormat="1" applyFont="1" applyBorder="1" applyAlignment="1" applyProtection="1">
      <alignment horizontal="center"/>
      <protection locked="0"/>
    </xf>
    <xf numFmtId="0" fontId="29" fillId="2" borderId="6" xfId="0" applyFont="1" applyFill="1" applyBorder="1" applyAlignment="1">
      <alignment horizontal="center"/>
    </xf>
    <xf numFmtId="0" fontId="29" fillId="6" borderId="2" xfId="0" applyFont="1" applyFill="1" applyBorder="1" applyAlignment="1">
      <alignment horizontal="center"/>
    </xf>
    <xf numFmtId="0" fontId="29" fillId="6" borderId="2" xfId="1" applyFont="1" applyFill="1" applyBorder="1" applyAlignment="1">
      <alignment horizontal="left" wrapText="1"/>
    </xf>
    <xf numFmtId="0" fontId="33" fillId="2" borderId="6" xfId="0" applyFont="1" applyFill="1" applyBorder="1" applyAlignment="1">
      <alignment horizontal="right" vertical="top" wrapText="1"/>
    </xf>
    <xf numFmtId="3" fontId="6" fillId="0" borderId="6" xfId="0" applyNumberFormat="1" applyFont="1" applyBorder="1" applyAlignment="1">
      <alignment horizontal="center" vertical="top" wrapText="1"/>
    </xf>
    <xf numFmtId="166" fontId="34" fillId="0" borderId="6" xfId="3" applyNumberFormat="1" applyFont="1" applyFill="1" applyBorder="1" applyAlignment="1" applyProtection="1">
      <alignment horizontal="center"/>
      <protection locked="0"/>
    </xf>
    <xf numFmtId="166" fontId="34" fillId="0" borderId="2" xfId="3" applyNumberFormat="1" applyFont="1" applyFill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23" fillId="0" borderId="0" xfId="0" applyFont="1" applyProtection="1">
      <protection locked="0"/>
    </xf>
    <xf numFmtId="0" fontId="19" fillId="0" borderId="0" xfId="0" applyFont="1" applyProtection="1">
      <protection locked="0"/>
    </xf>
    <xf numFmtId="164" fontId="8" fillId="0" borderId="0" xfId="0" applyNumberFormat="1" applyFont="1" applyProtection="1">
      <protection locked="0"/>
    </xf>
    <xf numFmtId="3" fontId="37" fillId="0" borderId="0" xfId="0" applyNumberFormat="1" applyFont="1" applyProtection="1">
      <protection locked="0"/>
    </xf>
    <xf numFmtId="0" fontId="20" fillId="0" borderId="0" xfId="0" applyFont="1" applyProtection="1">
      <protection locked="0"/>
    </xf>
    <xf numFmtId="3" fontId="9" fillId="0" borderId="0" xfId="0" applyNumberFormat="1" applyFont="1" applyProtection="1">
      <protection locked="0"/>
    </xf>
    <xf numFmtId="3" fontId="11" fillId="0" borderId="0" xfId="0" applyNumberFormat="1" applyFont="1" applyProtection="1">
      <protection locked="0"/>
    </xf>
    <xf numFmtId="0" fontId="4" fillId="0" borderId="0" xfId="0" applyFont="1" applyProtection="1">
      <protection locked="0"/>
    </xf>
    <xf numFmtId="0" fontId="28" fillId="5" borderId="0" xfId="0" applyFont="1" applyFill="1" applyAlignment="1" applyProtection="1">
      <alignment horizontal="center"/>
      <protection locked="0"/>
    </xf>
    <xf numFmtId="0" fontId="26" fillId="5" borderId="0" xfId="0" applyFont="1" applyFill="1" applyProtection="1">
      <protection locked="0"/>
    </xf>
    <xf numFmtId="0" fontId="34" fillId="5" borderId="0" xfId="0" applyFont="1" applyFill="1" applyProtection="1">
      <protection locked="0"/>
    </xf>
    <xf numFmtId="0" fontId="36" fillId="0" borderId="0" xfId="5" applyFont="1" applyFill="1" applyProtection="1">
      <protection locked="0"/>
    </xf>
    <xf numFmtId="0" fontId="27" fillId="0" borderId="0" xfId="0" applyFont="1" applyProtection="1">
      <protection locked="0"/>
    </xf>
    <xf numFmtId="0" fontId="25" fillId="0" borderId="0" xfId="5" applyFont="1" applyFill="1" applyBorder="1" applyProtection="1">
      <protection locked="0"/>
    </xf>
    <xf numFmtId="0" fontId="26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7" fillId="0" borderId="0" xfId="1" applyFont="1" applyAlignment="1" applyProtection="1">
      <alignment wrapText="1"/>
      <protection locked="0"/>
    </xf>
    <xf numFmtId="0" fontId="8" fillId="0" borderId="0" xfId="0" applyFont="1" applyProtection="1">
      <protection locked="0"/>
    </xf>
    <xf numFmtId="0" fontId="10" fillId="0" borderId="5" xfId="0" applyFont="1" applyBorder="1" applyAlignment="1" applyProtection="1">
      <alignment horizontal="center"/>
      <protection locked="0"/>
    </xf>
    <xf numFmtId="0" fontId="4" fillId="0" borderId="5" xfId="0" applyFont="1" applyBorder="1" applyProtection="1">
      <protection locked="0"/>
    </xf>
    <xf numFmtId="0" fontId="6" fillId="5" borderId="2" xfId="1" applyFill="1" applyBorder="1" applyAlignment="1" applyProtection="1">
      <alignment horizontal="left" wrapText="1"/>
      <protection locked="0"/>
    </xf>
    <xf numFmtId="0" fontId="6" fillId="0" borderId="2" xfId="1" applyBorder="1" applyAlignment="1" applyProtection="1">
      <alignment horizontal="left" wrapText="1"/>
      <protection locked="0"/>
    </xf>
    <xf numFmtId="0" fontId="10" fillId="0" borderId="0" xfId="0" applyFont="1" applyAlignment="1" applyProtection="1">
      <alignment horizontal="right" vertical="top" wrapText="1"/>
      <protection locked="0"/>
    </xf>
    <xf numFmtId="0" fontId="32" fillId="4" borderId="4" xfId="1" applyFont="1" applyFill="1" applyBorder="1" applyAlignment="1" applyProtection="1">
      <alignment wrapText="1"/>
      <protection locked="0"/>
    </xf>
    <xf numFmtId="0" fontId="0" fillId="0" borderId="5" xfId="0" applyBorder="1" applyProtection="1">
      <protection locked="0"/>
    </xf>
    <xf numFmtId="0" fontId="7" fillId="0" borderId="10" xfId="0" applyFont="1" applyBorder="1" applyAlignment="1" applyProtection="1">
      <alignment horizontal="left" vertical="top" wrapText="1"/>
      <protection locked="0"/>
    </xf>
    <xf numFmtId="0" fontId="7" fillId="0" borderId="0" xfId="0" applyFont="1" applyAlignment="1" applyProtection="1">
      <alignment horizontal="left" vertical="top" wrapText="1"/>
      <protection locked="0"/>
    </xf>
    <xf numFmtId="0" fontId="9" fillId="0" borderId="0" xfId="0" applyFont="1" applyAlignment="1" applyProtection="1">
      <alignment horizontal="left" vertical="top" wrapText="1"/>
      <protection locked="0"/>
    </xf>
    <xf numFmtId="0" fontId="9" fillId="0" borderId="9" xfId="0" applyFont="1" applyBorder="1" applyAlignment="1" applyProtection="1">
      <alignment horizontal="right" vertical="top" wrapText="1"/>
      <protection locked="0"/>
    </xf>
    <xf numFmtId="165" fontId="1" fillId="0" borderId="0" xfId="0" applyNumberFormat="1" applyFont="1" applyAlignment="1" applyProtection="1">
      <alignment horizontal="center"/>
      <protection locked="0"/>
    </xf>
    <xf numFmtId="165" fontId="1" fillId="0" borderId="14" xfId="0" applyNumberFormat="1" applyFont="1" applyBorder="1" applyAlignment="1" applyProtection="1">
      <alignment horizontal="center"/>
      <protection locked="0"/>
    </xf>
    <xf numFmtId="3" fontId="11" fillId="0" borderId="0" xfId="1" applyNumberFormat="1" applyFont="1" applyProtection="1">
      <protection locked="0"/>
    </xf>
    <xf numFmtId="0" fontId="9" fillId="0" borderId="0" xfId="0" applyFont="1" applyAlignment="1" applyProtection="1">
      <alignment horizontal="right" vertical="top" wrapText="1"/>
      <protection locked="0"/>
    </xf>
    <xf numFmtId="0" fontId="16" fillId="4" borderId="4" xfId="1" applyFont="1" applyFill="1" applyBorder="1" applyAlignment="1" applyProtection="1">
      <alignment wrapText="1"/>
      <protection locked="0"/>
    </xf>
    <xf numFmtId="3" fontId="3" fillId="13" borderId="6" xfId="1" applyNumberFormat="1" applyFont="1" applyFill="1" applyBorder="1" applyProtection="1">
      <protection locked="0"/>
    </xf>
    <xf numFmtId="0" fontId="0" fillId="0" borderId="3" xfId="0" applyBorder="1" applyProtection="1">
      <protection locked="0"/>
    </xf>
    <xf numFmtId="0" fontId="2" fillId="0" borderId="0" xfId="0" applyFont="1" applyProtection="1">
      <protection locked="0"/>
    </xf>
    <xf numFmtId="0" fontId="9" fillId="0" borderId="5" xfId="1" applyFont="1" applyBorder="1" applyAlignment="1" applyProtection="1">
      <alignment wrapText="1"/>
      <protection locked="0"/>
    </xf>
    <xf numFmtId="0" fontId="9" fillId="0" borderId="5" xfId="0" applyFont="1" applyBorder="1" applyAlignment="1" applyProtection="1">
      <alignment horizontal="center"/>
      <protection locked="0"/>
    </xf>
    <xf numFmtId="0" fontId="14" fillId="0" borderId="0" xfId="0" applyFont="1" applyAlignment="1" applyProtection="1">
      <alignment horizontal="right" vertical="top" wrapText="1"/>
      <protection locked="0"/>
    </xf>
    <xf numFmtId="1" fontId="15" fillId="0" borderId="0" xfId="2" applyNumberFormat="1" applyFont="1" applyFill="1" applyBorder="1" applyAlignment="1" applyProtection="1">
      <alignment horizontal="center" vertical="center"/>
      <protection locked="0"/>
    </xf>
    <xf numFmtId="1" fontId="18" fillId="0" borderId="0" xfId="3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/>
      <protection locked="0"/>
    </xf>
    <xf numFmtId="1" fontId="17" fillId="0" borderId="0" xfId="2" applyNumberFormat="1" applyFont="1" applyFill="1" applyBorder="1" applyAlignment="1" applyProtection="1">
      <alignment horizontal="center" vertical="center"/>
      <protection locked="0"/>
    </xf>
    <xf numFmtId="0" fontId="11" fillId="0" borderId="0" xfId="1" applyFont="1" applyAlignment="1" applyProtection="1">
      <alignment wrapText="1"/>
      <protection locked="0"/>
    </xf>
    <xf numFmtId="3" fontId="13" fillId="0" borderId="0" xfId="0" applyNumberFormat="1" applyFont="1" applyProtection="1">
      <protection locked="0"/>
    </xf>
    <xf numFmtId="3" fontId="6" fillId="13" borderId="6" xfId="1" applyNumberFormat="1" applyFill="1" applyBorder="1" applyAlignment="1">
      <alignment horizontal="center"/>
    </xf>
    <xf numFmtId="3" fontId="30" fillId="13" borderId="7" xfId="0" applyNumberFormat="1" applyFont="1" applyFill="1" applyBorder="1" applyAlignment="1">
      <alignment horizontal="center" vertical="top" wrapText="1"/>
    </xf>
    <xf numFmtId="3" fontId="30" fillId="13" borderId="8" xfId="0" applyNumberFormat="1" applyFont="1" applyFill="1" applyBorder="1" applyAlignment="1">
      <alignment horizontal="center" vertical="top" wrapText="1"/>
    </xf>
    <xf numFmtId="3" fontId="29" fillId="0" borderId="19" xfId="0" applyNumberFormat="1" applyFont="1" applyBorder="1" applyAlignment="1" applyProtection="1">
      <alignment horizontal="center"/>
      <protection locked="0"/>
    </xf>
    <xf numFmtId="0" fontId="32" fillId="4" borderId="20" xfId="1" applyFont="1" applyFill="1" applyBorder="1" applyAlignment="1" applyProtection="1">
      <alignment wrapText="1"/>
      <protection locked="0"/>
    </xf>
    <xf numFmtId="0" fontId="4" fillId="0" borderId="21" xfId="0" applyFont="1" applyBorder="1" applyProtection="1">
      <protection locked="0"/>
    </xf>
    <xf numFmtId="0" fontId="0" fillId="0" borderId="21" xfId="0" applyBorder="1" applyProtection="1">
      <protection locked="0"/>
    </xf>
    <xf numFmtId="0" fontId="2" fillId="0" borderId="21" xfId="0" applyFont="1" applyBorder="1" applyProtection="1">
      <protection locked="0"/>
    </xf>
    <xf numFmtId="3" fontId="6" fillId="13" borderId="2" xfId="1" applyNumberFormat="1" applyFill="1" applyBorder="1" applyAlignment="1">
      <alignment horizontal="center"/>
    </xf>
    <xf numFmtId="3" fontId="34" fillId="0" borderId="19" xfId="0" applyNumberFormat="1" applyFont="1" applyBorder="1" applyAlignment="1" applyProtection="1">
      <alignment horizontal="center"/>
      <protection locked="0"/>
    </xf>
    <xf numFmtId="166" fontId="34" fillId="0" borderId="19" xfId="3" applyNumberFormat="1" applyFont="1" applyFill="1" applyBorder="1" applyAlignment="1" applyProtection="1">
      <alignment horizontal="center"/>
      <protection locked="0"/>
    </xf>
    <xf numFmtId="3" fontId="30" fillId="13" borderId="25" xfId="0" applyNumberFormat="1" applyFont="1" applyFill="1" applyBorder="1" applyAlignment="1">
      <alignment horizontal="center" vertical="top" wrapText="1"/>
    </xf>
    <xf numFmtId="0" fontId="16" fillId="4" borderId="22" xfId="1" applyFont="1" applyFill="1" applyBorder="1" applyAlignment="1" applyProtection="1">
      <alignment wrapText="1"/>
      <protection locked="0"/>
    </xf>
    <xf numFmtId="0" fontId="16" fillId="4" borderId="2" xfId="1" applyFont="1" applyFill="1" applyBorder="1" applyAlignment="1" applyProtection="1">
      <alignment wrapText="1"/>
      <protection locked="0"/>
    </xf>
    <xf numFmtId="3" fontId="3" fillId="13" borderId="2" xfId="1" applyNumberFormat="1" applyFont="1" applyFill="1" applyBorder="1" applyProtection="1">
      <protection locked="0"/>
    </xf>
    <xf numFmtId="0" fontId="0" fillId="0" borderId="4" xfId="0" applyBorder="1" applyProtection="1">
      <protection locked="0"/>
    </xf>
    <xf numFmtId="0" fontId="29" fillId="5" borderId="0" xfId="6" applyFont="1" applyFill="1" applyAlignment="1" applyProtection="1">
      <alignment horizontal="center" vertical="top" wrapText="1"/>
      <protection locked="0"/>
    </xf>
    <xf numFmtId="0" fontId="29" fillId="5" borderId="0" xfId="8" applyFont="1" applyFill="1" applyAlignment="1" applyProtection="1">
      <alignment horizontal="center" vertical="top" wrapText="1"/>
      <protection locked="0"/>
    </xf>
    <xf numFmtId="0" fontId="31" fillId="15" borderId="0" xfId="7" applyFont="1" applyFill="1" applyAlignment="1" applyProtection="1">
      <alignment horizontal="center" vertical="top"/>
      <protection locked="0"/>
    </xf>
    <xf numFmtId="0" fontId="10" fillId="0" borderId="28" xfId="0" applyFont="1" applyBorder="1" applyAlignment="1" applyProtection="1">
      <alignment horizontal="center"/>
      <protection locked="0"/>
    </xf>
    <xf numFmtId="0" fontId="10" fillId="0" borderId="16" xfId="0" applyFont="1" applyBorder="1" applyAlignment="1" applyProtection="1">
      <alignment horizontal="center"/>
      <protection locked="0"/>
    </xf>
    <xf numFmtId="0" fontId="32" fillId="4" borderId="2" xfId="1" applyFont="1" applyFill="1" applyBorder="1" applyAlignment="1" applyProtection="1">
      <alignment wrapText="1"/>
      <protection locked="0"/>
    </xf>
    <xf numFmtId="0" fontId="32" fillId="4" borderId="6" xfId="1" applyFont="1" applyFill="1" applyBorder="1" applyAlignment="1" applyProtection="1">
      <alignment wrapText="1"/>
      <protection locked="0"/>
    </xf>
    <xf numFmtId="0" fontId="16" fillId="4" borderId="5" xfId="1" applyFont="1" applyFill="1" applyBorder="1" applyAlignment="1" applyProtection="1">
      <alignment wrapText="1"/>
      <protection locked="0"/>
    </xf>
    <xf numFmtId="0" fontId="16" fillId="4" borderId="6" xfId="1" applyFont="1" applyFill="1" applyBorder="1" applyAlignment="1" applyProtection="1">
      <alignment wrapText="1"/>
      <protection locked="0"/>
    </xf>
    <xf numFmtId="0" fontId="0" fillId="0" borderId="2" xfId="0" applyBorder="1" applyProtection="1">
      <protection locked="0"/>
    </xf>
    <xf numFmtId="3" fontId="34" fillId="0" borderId="30" xfId="0" applyNumberFormat="1" applyFont="1" applyBorder="1" applyAlignment="1" applyProtection="1">
      <alignment horizontal="center"/>
      <protection locked="0"/>
    </xf>
    <xf numFmtId="0" fontId="38" fillId="0" borderId="0" xfId="0" applyFont="1" applyProtection="1">
      <protection locked="0"/>
    </xf>
    <xf numFmtId="0" fontId="39" fillId="0" borderId="0" xfId="0" applyFont="1" applyProtection="1">
      <protection locked="0"/>
    </xf>
    <xf numFmtId="0" fontId="40" fillId="0" borderId="0" xfId="0" applyFont="1" applyAlignment="1" applyProtection="1">
      <alignment horizontal="left" vertical="top" wrapText="1"/>
      <protection locked="0"/>
    </xf>
    <xf numFmtId="9" fontId="29" fillId="0" borderId="6" xfId="3" applyFont="1" applyFill="1" applyBorder="1" applyAlignment="1">
      <alignment horizontal="center" vertical="top" wrapText="1"/>
    </xf>
    <xf numFmtId="0" fontId="25" fillId="11" borderId="3" xfId="1" applyFont="1" applyFill="1" applyBorder="1" applyAlignment="1" applyProtection="1">
      <alignment horizontal="center" vertical="top" wrapText="1"/>
      <protection locked="0"/>
    </xf>
    <xf numFmtId="0" fontId="19" fillId="0" borderId="9" xfId="0" applyFont="1" applyBorder="1" applyProtection="1">
      <protection locked="0"/>
    </xf>
    <xf numFmtId="164" fontId="8" fillId="0" borderId="9" xfId="0" applyNumberFormat="1" applyFont="1" applyBorder="1" applyProtection="1">
      <protection locked="0"/>
    </xf>
    <xf numFmtId="0" fontId="24" fillId="4" borderId="0" xfId="1" applyFont="1" applyFill="1" applyAlignment="1" applyProtection="1">
      <alignment horizontal="center" vertical="top" wrapText="1"/>
      <protection locked="0"/>
    </xf>
    <xf numFmtId="0" fontId="19" fillId="0" borderId="4" xfId="0" applyFont="1" applyBorder="1" applyProtection="1">
      <protection locked="0"/>
    </xf>
    <xf numFmtId="0" fontId="41" fillId="5" borderId="5" xfId="0" applyFont="1" applyFill="1" applyBorder="1" applyProtection="1">
      <protection locked="0"/>
    </xf>
    <xf numFmtId="0" fontId="30" fillId="5" borderId="23" xfId="0" applyFont="1" applyFill="1" applyBorder="1" applyProtection="1">
      <protection locked="0"/>
    </xf>
    <xf numFmtId="0" fontId="30" fillId="5" borderId="3" xfId="0" applyFont="1" applyFill="1" applyBorder="1" applyProtection="1">
      <protection locked="0"/>
    </xf>
    <xf numFmtId="9" fontId="42" fillId="20" borderId="8" xfId="3" applyFont="1" applyFill="1" applyBorder="1" applyAlignment="1">
      <alignment horizontal="center" vertical="center" wrapText="1"/>
    </xf>
    <xf numFmtId="9" fontId="42" fillId="21" borderId="7" xfId="3" applyFont="1" applyFill="1" applyBorder="1" applyAlignment="1">
      <alignment horizontal="center" vertical="center" wrapText="1"/>
    </xf>
    <xf numFmtId="0" fontId="4" fillId="0" borderId="35" xfId="0" applyFont="1" applyBorder="1" applyProtection="1">
      <protection locked="0"/>
    </xf>
    <xf numFmtId="0" fontId="4" fillId="0" borderId="36" xfId="0" applyFont="1" applyBorder="1" applyProtection="1">
      <protection locked="0"/>
    </xf>
    <xf numFmtId="3" fontId="6" fillId="13" borderId="19" xfId="1" applyNumberFormat="1" applyFill="1" applyBorder="1" applyAlignment="1">
      <alignment horizontal="center"/>
    </xf>
    <xf numFmtId="0" fontId="16" fillId="4" borderId="20" xfId="1" applyFont="1" applyFill="1" applyBorder="1" applyAlignment="1" applyProtection="1">
      <alignment wrapText="1"/>
      <protection locked="0"/>
    </xf>
    <xf numFmtId="3" fontId="12" fillId="13" borderId="19" xfId="1" applyNumberFormat="1" applyFont="1" applyFill="1" applyBorder="1" applyProtection="1">
      <protection locked="0"/>
    </xf>
    <xf numFmtId="0" fontId="6" fillId="2" borderId="6" xfId="0" applyFont="1" applyFill="1" applyBorder="1" applyAlignment="1" applyProtection="1">
      <alignment vertical="center" wrapText="1"/>
      <protection locked="0"/>
    </xf>
    <xf numFmtId="9" fontId="42" fillId="20" borderId="33" xfId="3" applyFont="1" applyFill="1" applyBorder="1" applyAlignment="1">
      <alignment horizontal="center" vertical="center" wrapText="1"/>
    </xf>
    <xf numFmtId="0" fontId="10" fillId="0" borderId="0" xfId="0" applyFont="1" applyAlignment="1">
      <alignment horizontal="right" vertical="top" wrapText="1"/>
    </xf>
    <xf numFmtId="0" fontId="9" fillId="0" borderId="0" xfId="0" applyFont="1" applyAlignment="1">
      <alignment horizontal="right" vertical="top" wrapText="1"/>
    </xf>
    <xf numFmtId="0" fontId="0" fillId="0" borderId="21" xfId="0" applyBorder="1"/>
    <xf numFmtId="0" fontId="4" fillId="0" borderId="0" xfId="0" applyFont="1"/>
    <xf numFmtId="3" fontId="6" fillId="5" borderId="0" xfId="0" applyNumberFormat="1" applyFont="1" applyFill="1" applyProtection="1">
      <protection locked="0"/>
    </xf>
    <xf numFmtId="0" fontId="43" fillId="5" borderId="0" xfId="0" applyFont="1" applyFill="1" applyProtection="1">
      <protection locked="0"/>
    </xf>
    <xf numFmtId="3" fontId="42" fillId="5" borderId="0" xfId="0" applyNumberFormat="1" applyFont="1" applyFill="1" applyProtection="1">
      <protection locked="0"/>
    </xf>
    <xf numFmtId="3" fontId="42" fillId="5" borderId="9" xfId="0" applyNumberFormat="1" applyFont="1" applyFill="1" applyBorder="1" applyProtection="1">
      <protection locked="0"/>
    </xf>
    <xf numFmtId="0" fontId="44" fillId="0" borderId="11" xfId="0" applyFont="1" applyBorder="1" applyProtection="1">
      <protection locked="0"/>
    </xf>
    <xf numFmtId="3" fontId="35" fillId="5" borderId="0" xfId="4" applyNumberFormat="1" applyFont="1" applyFill="1" applyBorder="1" applyProtection="1">
      <protection locked="0"/>
    </xf>
    <xf numFmtId="0" fontId="43" fillId="5" borderId="9" xfId="0" applyFont="1" applyFill="1" applyBorder="1" applyProtection="1">
      <protection locked="0"/>
    </xf>
    <xf numFmtId="0" fontId="44" fillId="0" borderId="0" xfId="0" applyFont="1" applyProtection="1">
      <protection locked="0"/>
    </xf>
    <xf numFmtId="9" fontId="42" fillId="21" borderId="8" xfId="3" applyFont="1" applyFill="1" applyBorder="1" applyAlignment="1">
      <alignment horizontal="center" vertical="center" wrapText="1"/>
    </xf>
    <xf numFmtId="9" fontId="37" fillId="21" borderId="25" xfId="3" applyFont="1" applyFill="1" applyBorder="1" applyAlignment="1">
      <alignment horizontal="center" vertical="center" wrapText="1"/>
    </xf>
    <xf numFmtId="0" fontId="24" fillId="22" borderId="3" xfId="0" applyFont="1" applyFill="1" applyBorder="1" applyProtection="1">
      <protection locked="0"/>
    </xf>
    <xf numFmtId="0" fontId="24" fillId="22" borderId="23" xfId="0" applyFont="1" applyFill="1" applyBorder="1" applyProtection="1">
      <protection locked="0"/>
    </xf>
    <xf numFmtId="165" fontId="3" fillId="2" borderId="2" xfId="0" applyNumberFormat="1" applyFont="1" applyFill="1" applyBorder="1" applyAlignment="1" applyProtection="1">
      <alignment horizontal="center" vertical="center"/>
      <protection locked="0"/>
    </xf>
    <xf numFmtId="165" fontId="3" fillId="2" borderId="6" xfId="0" applyNumberFormat="1" applyFont="1" applyFill="1" applyBorder="1" applyAlignment="1" applyProtection="1">
      <alignment horizontal="center" vertical="center"/>
      <protection locked="0"/>
    </xf>
    <xf numFmtId="0" fontId="45" fillId="0" borderId="0" xfId="1" applyFont="1" applyAlignment="1" applyProtection="1">
      <alignment wrapText="1"/>
      <protection locked="0"/>
    </xf>
    <xf numFmtId="0" fontId="25" fillId="17" borderId="4" xfId="0" applyFont="1" applyFill="1" applyBorder="1" applyAlignment="1" applyProtection="1">
      <alignment horizontal="center"/>
      <protection locked="0"/>
    </xf>
    <xf numFmtId="0" fontId="45" fillId="5" borderId="12" xfId="8" applyFont="1" applyFill="1" applyBorder="1" applyAlignment="1" applyProtection="1">
      <alignment horizontal="center" vertical="top" wrapText="1"/>
      <protection locked="0"/>
    </xf>
    <xf numFmtId="0" fontId="48" fillId="11" borderId="18" xfId="1" applyFont="1" applyFill="1" applyBorder="1" applyAlignment="1" applyProtection="1">
      <alignment horizontal="center" vertical="top" wrapText="1"/>
      <protection locked="0"/>
    </xf>
    <xf numFmtId="3" fontId="29" fillId="13" borderId="31" xfId="0" applyNumberFormat="1" applyFont="1" applyFill="1" applyBorder="1" applyAlignment="1">
      <alignment horizontal="center" vertical="top" wrapText="1"/>
    </xf>
    <xf numFmtId="3" fontId="29" fillId="13" borderId="8" xfId="0" applyNumberFormat="1" applyFont="1" applyFill="1" applyBorder="1" applyAlignment="1">
      <alignment horizontal="center" vertical="top" wrapText="1"/>
    </xf>
    <xf numFmtId="3" fontId="29" fillId="13" borderId="7" xfId="0" applyNumberFormat="1" applyFont="1" applyFill="1" applyBorder="1" applyAlignment="1">
      <alignment horizontal="center" vertical="top" wrapText="1"/>
    </xf>
    <xf numFmtId="3" fontId="29" fillId="13" borderId="25" xfId="0" applyNumberFormat="1" applyFont="1" applyFill="1" applyBorder="1" applyAlignment="1">
      <alignment horizontal="center" vertical="top" wrapText="1"/>
    </xf>
    <xf numFmtId="0" fontId="25" fillId="14" borderId="2" xfId="0" applyFont="1" applyFill="1" applyBorder="1" applyAlignment="1" applyProtection="1">
      <alignment horizontal="center"/>
      <protection locked="0"/>
    </xf>
    <xf numFmtId="0" fontId="25" fillId="12" borderId="2" xfId="0" applyFont="1" applyFill="1" applyBorder="1" applyAlignment="1" applyProtection="1">
      <alignment horizontal="center"/>
      <protection locked="0"/>
    </xf>
    <xf numFmtId="0" fontId="25" fillId="12" borderId="6" xfId="0" applyFont="1" applyFill="1" applyBorder="1" applyAlignment="1" applyProtection="1">
      <alignment horizontal="center"/>
      <protection locked="0"/>
    </xf>
    <xf numFmtId="0" fontId="25" fillId="12" borderId="1" xfId="0" applyFont="1" applyFill="1" applyBorder="1" applyAlignment="1" applyProtection="1">
      <alignment horizontal="center"/>
      <protection locked="0"/>
    </xf>
    <xf numFmtId="0" fontId="50" fillId="17" borderId="4" xfId="0" applyFont="1" applyFill="1" applyBorder="1" applyAlignment="1" applyProtection="1">
      <alignment horizontal="center" vertical="top" wrapText="1"/>
      <protection locked="0"/>
    </xf>
    <xf numFmtId="0" fontId="50" fillId="17" borderId="18" xfId="0" applyFont="1" applyFill="1" applyBorder="1" applyAlignment="1" applyProtection="1">
      <alignment horizontal="center" vertical="top" wrapText="1"/>
      <protection locked="0"/>
    </xf>
    <xf numFmtId="0" fontId="50" fillId="14" borderId="30" xfId="0" applyFont="1" applyFill="1" applyBorder="1" applyAlignment="1" applyProtection="1">
      <alignment horizontal="center" vertical="top" wrapText="1"/>
      <protection locked="0"/>
    </xf>
    <xf numFmtId="0" fontId="50" fillId="14" borderId="2" xfId="0" applyFont="1" applyFill="1" applyBorder="1" applyAlignment="1" applyProtection="1">
      <alignment horizontal="center" vertical="top" wrapText="1"/>
      <protection locked="0"/>
    </xf>
    <xf numFmtId="0" fontId="50" fillId="14" borderId="19" xfId="0" applyFont="1" applyFill="1" applyBorder="1" applyAlignment="1" applyProtection="1">
      <alignment horizontal="center" vertical="top" wrapText="1"/>
      <protection locked="0"/>
    </xf>
    <xf numFmtId="0" fontId="50" fillId="14" borderId="30" xfId="0" applyFont="1" applyFill="1" applyBorder="1" applyAlignment="1" applyProtection="1">
      <alignment horizontal="center" vertical="center" wrapText="1"/>
      <protection locked="0"/>
    </xf>
    <xf numFmtId="0" fontId="50" fillId="14" borderId="2" xfId="0" applyFont="1" applyFill="1" applyBorder="1" applyAlignment="1" applyProtection="1">
      <alignment horizontal="center" vertical="center" wrapText="1"/>
      <protection locked="0"/>
    </xf>
    <xf numFmtId="0" fontId="50" fillId="14" borderId="19" xfId="0" applyFont="1" applyFill="1" applyBorder="1" applyAlignment="1" applyProtection="1">
      <alignment horizontal="center" vertical="center" wrapText="1"/>
      <protection locked="0"/>
    </xf>
    <xf numFmtId="0" fontId="25" fillId="19" borderId="30" xfId="1" applyFont="1" applyFill="1" applyBorder="1" applyAlignment="1" applyProtection="1">
      <alignment horizontal="center" wrapText="1"/>
      <protection locked="0"/>
    </xf>
    <xf numFmtId="0" fontId="25" fillId="18" borderId="2" xfId="1" applyFont="1" applyFill="1" applyBorder="1" applyAlignment="1" applyProtection="1">
      <alignment horizontal="center" wrapText="1"/>
      <protection locked="0"/>
    </xf>
    <xf numFmtId="0" fontId="25" fillId="18" borderId="23" xfId="1" applyFont="1" applyFill="1" applyBorder="1" applyAlignment="1" applyProtection="1">
      <alignment horizontal="center" wrapText="1"/>
      <protection locked="0"/>
    </xf>
    <xf numFmtId="0" fontId="50" fillId="19" borderId="2" xfId="0" applyFont="1" applyFill="1" applyBorder="1" applyAlignment="1" applyProtection="1">
      <alignment horizontal="center" vertical="center" wrapText="1"/>
      <protection locked="0"/>
    </xf>
    <xf numFmtId="0" fontId="50" fillId="19" borderId="19" xfId="0" applyFont="1" applyFill="1" applyBorder="1" applyAlignment="1" applyProtection="1">
      <alignment horizontal="center" vertical="center" wrapText="1"/>
      <protection locked="0"/>
    </xf>
    <xf numFmtId="0" fontId="16" fillId="22" borderId="27" xfId="0" applyFont="1" applyFill="1" applyBorder="1" applyProtection="1">
      <protection locked="0"/>
    </xf>
    <xf numFmtId="0" fontId="25" fillId="16" borderId="2" xfId="0" applyFont="1" applyFill="1" applyBorder="1" applyAlignment="1" applyProtection="1">
      <alignment horizontal="center"/>
      <protection locked="0"/>
    </xf>
    <xf numFmtId="0" fontId="25" fillId="15" borderId="2" xfId="0" applyFont="1" applyFill="1" applyBorder="1" applyAlignment="1" applyProtection="1">
      <alignment horizontal="center"/>
      <protection locked="0"/>
    </xf>
    <xf numFmtId="0" fontId="25" fillId="15" borderId="3" xfId="0" applyFont="1" applyFill="1" applyBorder="1" applyAlignment="1" applyProtection="1">
      <alignment horizontal="center"/>
      <protection locked="0"/>
    </xf>
    <xf numFmtId="0" fontId="25" fillId="16" borderId="23" xfId="0" applyFont="1" applyFill="1" applyBorder="1" applyAlignment="1" applyProtection="1">
      <alignment horizontal="center" wrapText="1"/>
      <protection locked="0"/>
    </xf>
    <xf numFmtId="0" fontId="50" fillId="16" borderId="30" xfId="0" applyFont="1" applyFill="1" applyBorder="1" applyAlignment="1" applyProtection="1">
      <alignment horizontal="center" vertical="center" wrapText="1"/>
      <protection locked="0"/>
    </xf>
    <xf numFmtId="0" fontId="50" fillId="16" borderId="2" xfId="0" applyFont="1" applyFill="1" applyBorder="1" applyAlignment="1" applyProtection="1">
      <alignment horizontal="center" vertical="center" wrapText="1"/>
      <protection locked="0"/>
    </xf>
    <xf numFmtId="0" fontId="50" fillId="16" borderId="19" xfId="0" applyFont="1" applyFill="1" applyBorder="1" applyAlignment="1" applyProtection="1">
      <alignment horizontal="center" vertical="center" wrapText="1"/>
      <protection locked="0"/>
    </xf>
    <xf numFmtId="165" fontId="28" fillId="0" borderId="24" xfId="0" applyNumberFormat="1" applyFont="1" applyBorder="1" applyAlignment="1" applyProtection="1">
      <alignment horizontal="center"/>
      <protection locked="0"/>
    </xf>
    <xf numFmtId="165" fontId="28" fillId="0" borderId="7" xfId="0" applyNumberFormat="1" applyFont="1" applyBorder="1" applyAlignment="1" applyProtection="1">
      <alignment horizontal="center"/>
      <protection locked="0"/>
    </xf>
    <xf numFmtId="165" fontId="28" fillId="0" borderId="8" xfId="0" applyNumberFormat="1" applyFont="1" applyBorder="1" applyAlignment="1" applyProtection="1">
      <alignment horizontal="center"/>
      <protection locked="0"/>
    </xf>
    <xf numFmtId="165" fontId="28" fillId="0" borderId="13" xfId="0" applyNumberFormat="1" applyFont="1" applyBorder="1" applyAlignment="1" applyProtection="1">
      <alignment horizontal="center"/>
      <protection locked="0"/>
    </xf>
    <xf numFmtId="165" fontId="28" fillId="0" borderId="25" xfId="0" applyNumberFormat="1" applyFont="1" applyBorder="1" applyAlignment="1" applyProtection="1">
      <alignment horizontal="center"/>
      <protection locked="0"/>
    </xf>
    <xf numFmtId="9" fontId="28" fillId="0" borderId="7" xfId="3" applyFont="1" applyFill="1" applyBorder="1" applyAlignment="1" applyProtection="1">
      <alignment horizontal="center"/>
      <protection locked="0"/>
    </xf>
    <xf numFmtId="9" fontId="28" fillId="0" borderId="8" xfId="3" applyFont="1" applyFill="1" applyBorder="1" applyAlignment="1" applyProtection="1">
      <alignment horizontal="center"/>
      <protection locked="0"/>
    </xf>
    <xf numFmtId="9" fontId="28" fillId="0" borderId="13" xfId="3" applyFont="1" applyFill="1" applyBorder="1" applyAlignment="1" applyProtection="1">
      <alignment horizontal="center"/>
      <protection locked="0"/>
    </xf>
    <xf numFmtId="9" fontId="28" fillId="0" borderId="25" xfId="3" applyFont="1" applyFill="1" applyBorder="1" applyAlignment="1" applyProtection="1">
      <alignment horizontal="center"/>
      <protection locked="0"/>
    </xf>
    <xf numFmtId="9" fontId="29" fillId="13" borderId="7" xfId="3" applyFont="1" applyFill="1" applyBorder="1" applyAlignment="1" applyProtection="1">
      <alignment horizontal="center" wrapText="1"/>
    </xf>
    <xf numFmtId="9" fontId="29" fillId="13" borderId="8" xfId="3" applyFont="1" applyFill="1" applyBorder="1" applyAlignment="1" applyProtection="1">
      <alignment horizontal="center" wrapText="1"/>
    </xf>
    <xf numFmtId="9" fontId="29" fillId="13" borderId="33" xfId="0" applyNumberFormat="1" applyFont="1" applyFill="1" applyBorder="1" applyAlignment="1">
      <alignment horizontal="center" wrapText="1"/>
    </xf>
    <xf numFmtId="3" fontId="29" fillId="13" borderId="7" xfId="0" applyNumberFormat="1" applyFont="1" applyFill="1" applyBorder="1" applyAlignment="1">
      <alignment horizontal="center" wrapText="1"/>
    </xf>
    <xf numFmtId="3" fontId="29" fillId="13" borderId="8" xfId="0" applyNumberFormat="1" applyFont="1" applyFill="1" applyBorder="1" applyAlignment="1">
      <alignment horizontal="center" wrapText="1"/>
    </xf>
    <xf numFmtId="3" fontId="29" fillId="13" borderId="25" xfId="0" applyNumberFormat="1" applyFont="1" applyFill="1" applyBorder="1" applyAlignment="1">
      <alignment horizontal="center" wrapText="1"/>
    </xf>
    <xf numFmtId="0" fontId="2" fillId="0" borderId="0" xfId="0" applyFont="1" applyAlignment="1" applyProtection="1">
      <alignment horizontal="center" vertical="center"/>
      <protection locked="0"/>
    </xf>
    <xf numFmtId="0" fontId="11" fillId="5" borderId="27" xfId="0" applyFont="1" applyFill="1" applyBorder="1" applyProtection="1">
      <protection locked="0"/>
    </xf>
    <xf numFmtId="0" fontId="16" fillId="23" borderId="4" xfId="0" applyFont="1" applyFill="1" applyBorder="1" applyAlignment="1" applyProtection="1">
      <alignment horizontal="left"/>
      <protection locked="0"/>
    </xf>
    <xf numFmtId="0" fontId="25" fillId="23" borderId="29" xfId="0" applyFont="1" applyFill="1" applyBorder="1" applyAlignment="1" applyProtection="1">
      <alignment horizontal="center"/>
      <protection locked="0"/>
    </xf>
    <xf numFmtId="0" fontId="25" fillId="23" borderId="4" xfId="0" applyFont="1" applyFill="1" applyBorder="1" applyAlignment="1" applyProtection="1">
      <alignment horizontal="center"/>
      <protection locked="0"/>
    </xf>
    <xf numFmtId="0" fontId="25" fillId="23" borderId="18" xfId="0" applyFont="1" applyFill="1" applyBorder="1" applyAlignment="1" applyProtection="1">
      <alignment horizontal="center"/>
      <protection locked="0"/>
    </xf>
    <xf numFmtId="0" fontId="4" fillId="0" borderId="37" xfId="0" applyFont="1" applyBorder="1" applyProtection="1">
      <protection locked="0"/>
    </xf>
    <xf numFmtId="0" fontId="4" fillId="0" borderId="37" xfId="0" applyFont="1" applyBorder="1"/>
    <xf numFmtId="3" fontId="11" fillId="0" borderId="37" xfId="1" applyNumberFormat="1" applyFont="1" applyBorder="1" applyProtection="1">
      <protection locked="0"/>
    </xf>
    <xf numFmtId="0" fontId="0" fillId="0" borderId="37" xfId="0" applyBorder="1" applyProtection="1">
      <protection locked="0"/>
    </xf>
    <xf numFmtId="0" fontId="25" fillId="16" borderId="38" xfId="0" applyFont="1" applyFill="1" applyBorder="1" applyAlignment="1" applyProtection="1">
      <alignment horizontal="center" wrapText="1"/>
      <protection locked="0"/>
    </xf>
    <xf numFmtId="3" fontId="29" fillId="13" borderId="39" xfId="0" applyNumberFormat="1" applyFont="1" applyFill="1" applyBorder="1" applyAlignment="1">
      <alignment horizontal="center" wrapText="1"/>
    </xf>
    <xf numFmtId="3" fontId="0" fillId="0" borderId="0" xfId="0" applyNumberFormat="1"/>
    <xf numFmtId="0" fontId="28" fillId="5" borderId="1" xfId="0" applyFont="1" applyFill="1" applyBorder="1" applyAlignment="1" applyProtection="1">
      <alignment horizontal="left" vertical="top"/>
      <protection locked="0"/>
    </xf>
    <xf numFmtId="0" fontId="34" fillId="0" borderId="3" xfId="0" applyFont="1" applyBorder="1" applyAlignment="1" applyProtection="1">
      <alignment horizontal="left" vertical="top"/>
      <protection locked="0"/>
    </xf>
    <xf numFmtId="0" fontId="34" fillId="0" borderId="2" xfId="0" applyFont="1" applyBorder="1" applyAlignment="1" applyProtection="1">
      <alignment horizontal="left" vertical="top"/>
      <protection locked="0"/>
    </xf>
    <xf numFmtId="0" fontId="21" fillId="5" borderId="1" xfId="4" applyFill="1" applyBorder="1" applyAlignment="1" applyProtection="1">
      <alignment horizontal="left" vertical="top"/>
      <protection locked="0"/>
    </xf>
    <xf numFmtId="0" fontId="10" fillId="0" borderId="16" xfId="0" applyFont="1" applyBorder="1" applyAlignment="1" applyProtection="1">
      <alignment horizontal="left"/>
      <protection locked="0"/>
    </xf>
    <xf numFmtId="0" fontId="0" fillId="0" borderId="16" xfId="0" applyBorder="1" applyAlignment="1">
      <alignment horizontal="left"/>
    </xf>
    <xf numFmtId="0" fontId="0" fillId="0" borderId="17" xfId="0" applyBorder="1" applyAlignment="1">
      <alignment horizontal="left"/>
    </xf>
    <xf numFmtId="0" fontId="10" fillId="0" borderId="16" xfId="1" applyFont="1" applyBorder="1" applyAlignment="1" applyProtection="1">
      <alignment wrapText="1"/>
      <protection locked="0"/>
    </xf>
    <xf numFmtId="0" fontId="0" fillId="0" borderId="16" xfId="0" applyBorder="1"/>
    <xf numFmtId="0" fontId="0" fillId="0" borderId="17" xfId="0" applyBorder="1"/>
    <xf numFmtId="167" fontId="27" fillId="5" borderId="1" xfId="0" applyNumberFormat="1" applyFont="1" applyFill="1" applyBorder="1" applyAlignment="1" applyProtection="1">
      <alignment horizontal="center" vertical="center"/>
      <protection locked="0"/>
    </xf>
    <xf numFmtId="167" fontId="26" fillId="0" borderId="2" xfId="0" applyNumberFormat="1" applyFont="1" applyBorder="1" applyProtection="1">
      <protection locked="0"/>
    </xf>
    <xf numFmtId="0" fontId="2" fillId="0" borderId="0" xfId="0" applyFont="1" applyAlignment="1">
      <alignment horizontal="left" wrapText="1"/>
    </xf>
    <xf numFmtId="0" fontId="2" fillId="0" borderId="9" xfId="0" applyFont="1" applyBorder="1" applyAlignment="1">
      <alignment horizontal="left" wrapText="1"/>
    </xf>
    <xf numFmtId="0" fontId="45" fillId="21" borderId="32" xfId="0" applyFont="1" applyFill="1" applyBorder="1" applyAlignment="1">
      <alignment horizontal="left" vertical="center" wrapText="1"/>
    </xf>
    <xf numFmtId="0" fontId="2" fillId="21" borderId="32" xfId="0" applyFont="1" applyFill="1" applyBorder="1" applyAlignment="1">
      <alignment wrapText="1"/>
    </xf>
    <xf numFmtId="0" fontId="2" fillId="21" borderId="34" xfId="0" applyFont="1" applyFill="1" applyBorder="1" applyAlignment="1">
      <alignment wrapText="1"/>
    </xf>
    <xf numFmtId="0" fontId="16" fillId="18" borderId="27" xfId="1" applyFont="1" applyFill="1" applyBorder="1" applyAlignment="1" applyProtection="1">
      <alignment vertical="center" wrapText="1"/>
      <protection locked="0"/>
    </xf>
    <xf numFmtId="0" fontId="4" fillId="18" borderId="3" xfId="0" applyFont="1" applyFill="1" applyBorder="1" applyAlignment="1">
      <alignment vertical="center" wrapText="1"/>
    </xf>
    <xf numFmtId="0" fontId="4" fillId="18" borderId="23" xfId="0" applyFont="1" applyFill="1" applyBorder="1" applyAlignment="1">
      <alignment vertical="center" wrapText="1"/>
    </xf>
    <xf numFmtId="0" fontId="6" fillId="0" borderId="27" xfId="1" applyBorder="1" applyAlignment="1" applyProtection="1">
      <alignment horizontal="left" wrapText="1"/>
      <protection locked="0"/>
    </xf>
    <xf numFmtId="0" fontId="6" fillId="0" borderId="3" xfId="1" applyBorder="1" applyAlignment="1" applyProtection="1">
      <alignment horizontal="left" wrapText="1"/>
      <protection locked="0"/>
    </xf>
    <xf numFmtId="0" fontId="16" fillId="17" borderId="3" xfId="0" applyFont="1" applyFill="1" applyBorder="1" applyAlignment="1" applyProtection="1">
      <alignment horizontal="left"/>
      <protection locked="0"/>
    </xf>
    <xf numFmtId="0" fontId="4" fillId="0" borderId="3" xfId="0" applyFont="1" applyBorder="1"/>
    <xf numFmtId="0" fontId="4" fillId="0" borderId="23" xfId="0" applyFont="1" applyBorder="1"/>
    <xf numFmtId="0" fontId="45" fillId="13" borderId="26" xfId="0" applyFont="1" applyFill="1" applyBorder="1" applyAlignment="1" applyProtection="1">
      <alignment vertical="center" wrapText="1"/>
      <protection locked="0"/>
    </xf>
    <xf numFmtId="0" fontId="0" fillId="0" borderId="15" xfId="0" applyBorder="1" applyAlignment="1">
      <alignment wrapText="1"/>
    </xf>
    <xf numFmtId="0" fontId="0" fillId="0" borderId="24" xfId="0" applyBorder="1" applyAlignment="1">
      <alignment wrapText="1"/>
    </xf>
    <xf numFmtId="0" fontId="48" fillId="4" borderId="27" xfId="1" applyFont="1" applyFill="1" applyBorder="1" applyAlignment="1" applyProtection="1">
      <alignment wrapText="1"/>
      <protection locked="0"/>
    </xf>
    <xf numFmtId="0" fontId="44" fillId="0" borderId="3" xfId="0" applyFont="1" applyBorder="1" applyAlignment="1">
      <alignment wrapText="1"/>
    </xf>
    <xf numFmtId="0" fontId="44" fillId="0" borderId="23" xfId="0" applyFont="1" applyBorder="1" applyAlignment="1">
      <alignment wrapText="1"/>
    </xf>
    <xf numFmtId="0" fontId="47" fillId="5" borderId="27" xfId="1" applyFont="1" applyFill="1" applyBorder="1" applyAlignment="1" applyProtection="1">
      <alignment horizontal="left" wrapText="1"/>
      <protection locked="0"/>
    </xf>
    <xf numFmtId="0" fontId="1" fillId="0" borderId="3" xfId="0" applyFont="1" applyBorder="1"/>
    <xf numFmtId="0" fontId="1" fillId="0" borderId="23" xfId="0" applyFont="1" applyBorder="1"/>
    <xf numFmtId="0" fontId="44" fillId="0" borderId="15" xfId="0" applyFont="1" applyBorder="1" applyAlignment="1">
      <alignment wrapText="1"/>
    </xf>
    <xf numFmtId="0" fontId="44" fillId="0" borderId="24" xfId="0" applyFont="1" applyBorder="1" applyAlignment="1">
      <alignment wrapText="1"/>
    </xf>
    <xf numFmtId="0" fontId="49" fillId="21" borderId="32" xfId="0" applyFont="1" applyFill="1" applyBorder="1" applyAlignment="1">
      <alignment wrapText="1"/>
    </xf>
    <xf numFmtId="0" fontId="49" fillId="21" borderId="34" xfId="0" applyFont="1" applyFill="1" applyBorder="1" applyAlignment="1">
      <alignment wrapText="1"/>
    </xf>
    <xf numFmtId="0" fontId="16" fillId="4" borderId="27" xfId="1" applyFont="1" applyFill="1" applyBorder="1" applyAlignment="1" applyProtection="1">
      <alignment wrapText="1"/>
      <protection locked="0"/>
    </xf>
    <xf numFmtId="0" fontId="4" fillId="0" borderId="3" xfId="0" applyFont="1" applyBorder="1" applyAlignment="1">
      <alignment wrapText="1"/>
    </xf>
    <xf numFmtId="0" fontId="4" fillId="0" borderId="23" xfId="0" applyFont="1" applyBorder="1" applyAlignment="1">
      <alignment wrapText="1"/>
    </xf>
    <xf numFmtId="0" fontId="6" fillId="5" borderId="27" xfId="1" applyFill="1" applyBorder="1" applyAlignment="1" applyProtection="1">
      <alignment horizontal="left" wrapText="1"/>
      <protection locked="0"/>
    </xf>
    <xf numFmtId="0" fontId="0" fillId="0" borderId="3" xfId="0" applyBorder="1"/>
    <xf numFmtId="0" fontId="0" fillId="0" borderId="23" xfId="0" applyBorder="1"/>
    <xf numFmtId="0" fontId="6" fillId="2" borderId="1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wrapText="1"/>
    </xf>
    <xf numFmtId="0" fontId="3" fillId="2" borderId="2" xfId="0" applyFont="1" applyFill="1" applyBorder="1" applyAlignment="1">
      <alignment wrapText="1"/>
    </xf>
    <xf numFmtId="0" fontId="11" fillId="5" borderId="27" xfId="0" applyFont="1" applyFill="1" applyBorder="1" applyProtection="1">
      <protection locked="0"/>
    </xf>
    <xf numFmtId="0" fontId="11" fillId="5" borderId="3" xfId="0" applyFont="1" applyFill="1" applyBorder="1" applyProtection="1">
      <protection locked="0"/>
    </xf>
    <xf numFmtId="0" fontId="11" fillId="5" borderId="23" xfId="0" applyFont="1" applyFill="1" applyBorder="1" applyProtection="1">
      <protection locked="0"/>
    </xf>
    <xf numFmtId="0" fontId="16" fillId="17" borderId="3" xfId="0" applyFont="1" applyFill="1" applyBorder="1" applyAlignment="1" applyProtection="1">
      <alignment horizontal="left" wrapText="1"/>
      <protection locked="0"/>
    </xf>
    <xf numFmtId="0" fontId="47" fillId="0" borderId="27" xfId="1" applyFont="1" applyBorder="1" applyAlignment="1" applyProtection="1">
      <alignment horizontal="left" wrapText="1"/>
      <protection locked="0"/>
    </xf>
    <xf numFmtId="0" fontId="1" fillId="0" borderId="3" xfId="0" applyFont="1" applyBorder="1" applyAlignment="1">
      <alignment horizontal="left" wrapText="1"/>
    </xf>
    <xf numFmtId="0" fontId="1" fillId="0" borderId="23" xfId="0" applyFont="1" applyBorder="1" applyAlignment="1">
      <alignment horizontal="left" wrapText="1"/>
    </xf>
    <xf numFmtId="0" fontId="29" fillId="13" borderId="26" xfId="0" applyFont="1" applyFill="1" applyBorder="1" applyAlignment="1" applyProtection="1">
      <alignment vertical="center" wrapText="1"/>
      <protection locked="0"/>
    </xf>
  </cellXfs>
  <cellStyles count="9">
    <cellStyle name="40 % - Dekorfärg5" xfId="2" builtinId="47"/>
    <cellStyle name="Dekorfärg1" xfId="5" builtinId="29"/>
    <cellStyle name="Dekorfärg2" xfId="6" builtinId="33"/>
    <cellStyle name="Dekorfärg4" xfId="7" builtinId="41"/>
    <cellStyle name="Dekorfärg6" xfId="8" builtinId="49"/>
    <cellStyle name="Hyperlänk" xfId="4" builtinId="8"/>
    <cellStyle name="Normal" xfId="0" builtinId="0"/>
    <cellStyle name="Normal 3" xfId="1" xr:uid="{00000000-0005-0000-0000-000003000000}"/>
    <cellStyle name="Procent" xfId="3" builtinId="5"/>
  </cellStyles>
  <dxfs count="0"/>
  <tableStyles count="0" defaultTableStyle="TableStyleMedium9" defaultPivotStyle="PivotStyleLight16"/>
  <colors>
    <mruColors>
      <color rgb="FF009CAC"/>
      <color rgb="FFF9F9F9"/>
      <color rgb="FF00B5C8"/>
      <color rgb="FFA0BC60"/>
      <color rgb="FF85A244"/>
      <color rgb="FF00808E"/>
      <color rgb="FFF2C4D7"/>
      <color rgb="FFEA9EBD"/>
      <color rgb="FF8E1E4B"/>
      <color rgb="FFAD255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v-SE"/>
              <a:t>Investeringar/Skuldförändring (Mnkr)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v>Investeringar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Investeringar!$F$49:$P$49</c:f>
              <c:numCache>
                <c:formatCode>#,##0</c:formatCode>
                <c:ptCount val="11"/>
                <c:pt idx="0">
                  <c:v>493</c:v>
                </c:pt>
                <c:pt idx="1">
                  <c:v>697.68</c:v>
                </c:pt>
                <c:pt idx="2">
                  <c:v>287.64</c:v>
                </c:pt>
                <c:pt idx="3">
                  <c:v>197.88</c:v>
                </c:pt>
                <c:pt idx="4">
                  <c:v>712.98</c:v>
                </c:pt>
                <c:pt idx="5">
                  <c:v>712.98</c:v>
                </c:pt>
                <c:pt idx="6">
                  <c:v>160.13999999999999</c:v>
                </c:pt>
                <c:pt idx="7">
                  <c:v>202.98</c:v>
                </c:pt>
                <c:pt idx="8">
                  <c:v>262.14</c:v>
                </c:pt>
                <c:pt idx="9">
                  <c:v>264.18</c:v>
                </c:pt>
                <c:pt idx="10">
                  <c:v>160.13999999999999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1112-4F9A-BEC2-6C5159C1F8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795508488"/>
        <c:axId val="795511440"/>
      </c:barChart>
      <c:lineChart>
        <c:grouping val="standard"/>
        <c:varyColors val="0"/>
        <c:ser>
          <c:idx val="1"/>
          <c:order val="1"/>
          <c:tx>
            <c:v>Skuldförändring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Investeringar!$F$17:$P$17</c:f>
              <c:numCache>
                <c:formatCode>General</c:formatCode>
                <c:ptCount val="11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</c:numCache>
            </c:numRef>
          </c:cat>
          <c:val>
            <c:numRef>
              <c:f>Investeringar!$F$62:$P$62</c:f>
              <c:numCache>
                <c:formatCode>#\ ##0_ ;[Red]\-#\ ##0\ </c:formatCode>
                <c:ptCount val="11"/>
                <c:pt idx="0">
                  <c:v>280</c:v>
                </c:pt>
                <c:pt idx="1">
                  <c:v>350</c:v>
                </c:pt>
                <c:pt idx="2">
                  <c:v>100</c:v>
                </c:pt>
                <c:pt idx="3">
                  <c:v>50</c:v>
                </c:pt>
                <c:pt idx="4">
                  <c:v>350</c:v>
                </c:pt>
                <c:pt idx="5">
                  <c:v>350</c:v>
                </c:pt>
                <c:pt idx="6">
                  <c:v>50</c:v>
                </c:pt>
                <c:pt idx="7">
                  <c:v>50</c:v>
                </c:pt>
                <c:pt idx="8">
                  <c:v>50</c:v>
                </c:pt>
                <c:pt idx="9">
                  <c:v>50</c:v>
                </c:pt>
                <c:pt idx="10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37B-4296-9A72-E5CAC4A3C2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5508488"/>
        <c:axId val="795511440"/>
      </c:lineChart>
      <c:catAx>
        <c:axId val="795508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795511440"/>
        <c:crosses val="autoZero"/>
        <c:auto val="1"/>
        <c:lblAlgn val="ctr"/>
        <c:lblOffset val="100"/>
        <c:noMultiLvlLbl val="0"/>
      </c:catAx>
      <c:valAx>
        <c:axId val="7955114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Mnkr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7955084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rgbClr val="F9F9F9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sv-SE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sv-SE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rPr>
              <a:t>Kapitalkostnader (mnkr)</a:t>
            </a:r>
          </a:p>
        </c:rich>
      </c:tx>
      <c:layout>
        <c:manualLayout>
          <c:xMode val="edge"/>
          <c:yMode val="edge"/>
          <c:x val="0.33745350422258313"/>
          <c:y val="4.079030411259408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sv-SE"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Investeringar!$B$56</c:f>
              <c:strCache>
                <c:ptCount val="1"/>
                <c:pt idx="0">
                  <c:v>Avskrivning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Investeringar!$D$55:$P$55</c15:sqref>
                  </c15:fullRef>
                </c:ext>
              </c:extLst>
              <c:f>Investeringar!$F$55:$P$55</c:f>
              <c:numCache>
                <c:formatCode>General</c:formatCode>
                <c:ptCount val="11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Investeringar!$D$56:$P$56</c15:sqref>
                  </c15:fullRef>
                </c:ext>
              </c:extLst>
              <c:f>Investeringar!$F$56:$P$56</c:f>
              <c:numCache>
                <c:formatCode>General</c:formatCode>
                <c:ptCount val="11"/>
                <c:pt idx="0" formatCode="#,##0">
                  <c:v>264</c:v>
                </c:pt>
                <c:pt idx="1" formatCode="#,##0">
                  <c:v>283</c:v>
                </c:pt>
                <c:pt idx="2" formatCode="#,##0">
                  <c:v>278</c:v>
                </c:pt>
                <c:pt idx="3" formatCode="#,##0">
                  <c:v>267</c:v>
                </c:pt>
                <c:pt idx="4" formatCode="#,##0">
                  <c:v>287</c:v>
                </c:pt>
                <c:pt idx="5" formatCode="#,##0">
                  <c:v>304</c:v>
                </c:pt>
                <c:pt idx="6" formatCode="#,##0">
                  <c:v>297</c:v>
                </c:pt>
                <c:pt idx="7" formatCode="#,##0">
                  <c:v>297</c:v>
                </c:pt>
                <c:pt idx="8" formatCode="#,##0">
                  <c:v>300</c:v>
                </c:pt>
                <c:pt idx="9" formatCode="#,##0">
                  <c:v>304</c:v>
                </c:pt>
                <c:pt idx="10" formatCode="#,##0">
                  <c:v>303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9C-4239-ACB0-3C3C4CCF6874}"/>
            </c:ext>
          </c:extLst>
        </c:ser>
        <c:ser>
          <c:idx val="1"/>
          <c:order val="1"/>
          <c:tx>
            <c:strRef>
              <c:f>Investeringar!$B$57</c:f>
              <c:strCache>
                <c:ptCount val="1"/>
                <c:pt idx="0">
                  <c:v>Räntekostnad 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Investeringar!$D$55:$P$55</c15:sqref>
                  </c15:fullRef>
                </c:ext>
              </c:extLst>
              <c:f>Investeringar!$F$55:$P$55</c:f>
              <c:numCache>
                <c:formatCode>General</c:formatCode>
                <c:ptCount val="11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Investeringar!$D$57:$P$57</c15:sqref>
                  </c15:fullRef>
                </c:ext>
              </c:extLst>
              <c:f>Investeringar!$F$57:$P$57</c:f>
              <c:numCache>
                <c:formatCode>General</c:formatCode>
                <c:ptCount val="11"/>
                <c:pt idx="0" formatCode="#,##0">
                  <c:v>44</c:v>
                </c:pt>
                <c:pt idx="1" formatCode="#,##0">
                  <c:v>52</c:v>
                </c:pt>
                <c:pt idx="2" formatCode="#,##0">
                  <c:v>56</c:v>
                </c:pt>
                <c:pt idx="3" formatCode="#,##0">
                  <c:v>58</c:v>
                </c:pt>
                <c:pt idx="4" formatCode="#,##0">
                  <c:v>67</c:v>
                </c:pt>
                <c:pt idx="5" formatCode="#,##0">
                  <c:v>75</c:v>
                </c:pt>
                <c:pt idx="6" formatCode="#,##0">
                  <c:v>77</c:v>
                </c:pt>
                <c:pt idx="7" formatCode="#,##0">
                  <c:v>80</c:v>
                </c:pt>
                <c:pt idx="8" formatCode="#,##0">
                  <c:v>83</c:v>
                </c:pt>
                <c:pt idx="9" formatCode="#,##0">
                  <c:v>86</c:v>
                </c:pt>
                <c:pt idx="10" formatCode="#,##0">
                  <c:v>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9C-4239-ACB0-3C3C4CCF6874}"/>
            </c:ext>
          </c:extLst>
        </c:ser>
        <c:ser>
          <c:idx val="2"/>
          <c:order val="2"/>
          <c:tx>
            <c:strRef>
              <c:f>Investeringar!$B$58</c:f>
              <c:strCache>
                <c:ptCount val="1"/>
                <c:pt idx="0">
                  <c:v>Nedskrivning 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Investeringar!$D$55:$P$55</c15:sqref>
                  </c15:fullRef>
                </c:ext>
              </c:extLst>
              <c:f>Investeringar!$F$55:$P$55</c:f>
              <c:numCache>
                <c:formatCode>General</c:formatCode>
                <c:ptCount val="11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Investeringar!$D$58:$P$58</c15:sqref>
                  </c15:fullRef>
                </c:ext>
              </c:extLst>
              <c:f>Investeringar!$F$58:$P$58</c:f>
              <c:numCache>
                <c:formatCode>General</c:formatCode>
                <c:ptCount val="11"/>
                <c:pt idx="0" formatCode="#,##0">
                  <c:v>0</c:v>
                </c:pt>
                <c:pt idx="1" formatCode="#,##0">
                  <c:v>0</c:v>
                </c:pt>
                <c:pt idx="2" formatCode="#,##0">
                  <c:v>0</c:v>
                </c:pt>
                <c:pt idx="3" formatCode="#,##0">
                  <c:v>0</c:v>
                </c:pt>
                <c:pt idx="4" formatCode="#,##0">
                  <c:v>0</c:v>
                </c:pt>
                <c:pt idx="5" formatCode="#,##0">
                  <c:v>0</c:v>
                </c:pt>
                <c:pt idx="6" formatCode="#,##0">
                  <c:v>0</c:v>
                </c:pt>
                <c:pt idx="7" formatCode="#,##0">
                  <c:v>0</c:v>
                </c:pt>
                <c:pt idx="8" formatCode="#,##0">
                  <c:v>0</c:v>
                </c:pt>
                <c:pt idx="9" formatCode="#,##0">
                  <c:v>0</c:v>
                </c:pt>
                <c:pt idx="10" formatCode="#,##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E9C-4239-ACB0-3C3C4CCF68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93125816"/>
        <c:axId val="893127456"/>
        <c:extLst>
          <c:ext xmlns:c15="http://schemas.microsoft.com/office/drawing/2012/chart" uri="{02D57815-91ED-43cb-92C2-25804820EDAC}">
            <c15:filteredLineSeries>
              <c15:ser>
                <c:idx val="3"/>
                <c:order val="3"/>
                <c:tx>
                  <c:strRef>
                    <c:extLst>
                      <c:ext uri="{02D57815-91ED-43cb-92C2-25804820EDAC}">
                        <c15:formulaRef>
                          <c15:sqref>Investeringar!$B$59</c15:sqref>
                        </c15:formulaRef>
                      </c:ext>
                    </c:extLst>
                    <c:strCache>
                      <c:ptCount val="1"/>
                      <c:pt idx="0">
                        <c:v>SUMMA KAPITALKOSTNADER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ullRef>
                          <c15:sqref>Investeringar!$D$55:$P$55</c15:sqref>
                        </c15:fullRef>
                        <c15:formulaRef>
                          <c15:sqref>Investeringar!$F$55:$P$55</c15:sqref>
                        </c15:formulaRef>
                      </c:ext>
                    </c:extLst>
                    <c:numCache>
                      <c:formatCode>General</c:formatCode>
                      <c:ptCount val="11"/>
                      <c:pt idx="0">
                        <c:v>2025</c:v>
                      </c:pt>
                      <c:pt idx="1">
                        <c:v>2026</c:v>
                      </c:pt>
                      <c:pt idx="2">
                        <c:v>2027</c:v>
                      </c:pt>
                      <c:pt idx="3">
                        <c:v>2028</c:v>
                      </c:pt>
                      <c:pt idx="4">
                        <c:v>2029</c:v>
                      </c:pt>
                      <c:pt idx="5">
                        <c:v>2030</c:v>
                      </c:pt>
                      <c:pt idx="6">
                        <c:v>2031</c:v>
                      </c:pt>
                      <c:pt idx="7">
                        <c:v>2032</c:v>
                      </c:pt>
                      <c:pt idx="8">
                        <c:v>2033</c:v>
                      </c:pt>
                      <c:pt idx="9">
                        <c:v>2034</c:v>
                      </c:pt>
                      <c:pt idx="10">
                        <c:v>2035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ullRef>
                          <c15:sqref>Investeringar!$D$59:$P$59</c15:sqref>
                        </c15:fullRef>
                        <c15:formulaRef>
                          <c15:sqref>Investeringar!$F$59:$P$59</c15:sqref>
                        </c15:formulaRef>
                      </c:ext>
                    </c:extLst>
                    <c:numCache>
                      <c:formatCode>General</c:formatCode>
                      <c:ptCount val="11"/>
                      <c:pt idx="0" formatCode="#,##0">
                        <c:v>308</c:v>
                      </c:pt>
                      <c:pt idx="1" formatCode="#,##0">
                        <c:v>335</c:v>
                      </c:pt>
                      <c:pt idx="2" formatCode="#,##0">
                        <c:v>334</c:v>
                      </c:pt>
                      <c:pt idx="3" formatCode="#,##0">
                        <c:v>325</c:v>
                      </c:pt>
                      <c:pt idx="4" formatCode="#,##0">
                        <c:v>354</c:v>
                      </c:pt>
                      <c:pt idx="5" formatCode="#,##0">
                        <c:v>379</c:v>
                      </c:pt>
                      <c:pt idx="6" formatCode="#,##0">
                        <c:v>374</c:v>
                      </c:pt>
                      <c:pt idx="7" formatCode="#,##0">
                        <c:v>377</c:v>
                      </c:pt>
                      <c:pt idx="8" formatCode="#,##0">
                        <c:v>383</c:v>
                      </c:pt>
                      <c:pt idx="9" formatCode="#,##0">
                        <c:v>390</c:v>
                      </c:pt>
                      <c:pt idx="10" formatCode="#,##0">
                        <c:v>391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3-BE9C-4239-ACB0-3C3C4CCF6874}"/>
                  </c:ext>
                </c:extLst>
              </c15:ser>
            </c15:filteredLineSeries>
          </c:ext>
        </c:extLst>
      </c:lineChart>
      <c:catAx>
        <c:axId val="8931258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893127456"/>
        <c:crosses val="autoZero"/>
        <c:auto val="1"/>
        <c:lblAlgn val="ctr"/>
        <c:lblOffset val="100"/>
        <c:noMultiLvlLbl val="0"/>
      </c:catAx>
      <c:valAx>
        <c:axId val="893127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Mnkr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8931258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rgbClr val="F9F9F9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rPr>
              <a:t>Soliditetsprognos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6.8765436963270643E-2"/>
          <c:y val="0.16331518450250931"/>
          <c:w val="0.90276904085404031"/>
          <c:h val="0.7273450964848603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Investeringar!$B$63</c:f>
              <c:strCache>
                <c:ptCount val="1"/>
                <c:pt idx="0">
                  <c:v>SOLIDITETSPROGNOS (procent, bokförda värden)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v-S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Investeringar!$C$61:$P$61</c15:sqref>
                  </c15:fullRef>
                </c:ext>
              </c:extLst>
              <c:f>Investeringar!$F$61:$P$61</c:f>
              <c:strCache>
                <c:ptCount val="11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Investeringar!$C$63:$P$63</c15:sqref>
                  </c15:fullRef>
                </c:ext>
              </c:extLst>
              <c:f>Investeringar!$F$63:$P$63</c:f>
              <c:numCache>
                <c:formatCode>General</c:formatCode>
                <c:ptCount val="11"/>
                <c:pt idx="0" formatCode="0%">
                  <c:v>0.25</c:v>
                </c:pt>
                <c:pt idx="1" formatCode="0%">
                  <c:v>0.23</c:v>
                </c:pt>
                <c:pt idx="2" formatCode="0%">
                  <c:v>0.23</c:v>
                </c:pt>
                <c:pt idx="3" formatCode="0%">
                  <c:v>0.25</c:v>
                </c:pt>
                <c:pt idx="4" formatCode="0%">
                  <c:v>0.23</c:v>
                </c:pt>
                <c:pt idx="5" formatCode="0%">
                  <c:v>0.32</c:v>
                </c:pt>
                <c:pt idx="6" formatCode="0%">
                  <c:v>0.23</c:v>
                </c:pt>
                <c:pt idx="7" formatCode="0%">
                  <c:v>0.25</c:v>
                </c:pt>
                <c:pt idx="8" formatCode="0%">
                  <c:v>0.26</c:v>
                </c:pt>
                <c:pt idx="9" formatCode="0%">
                  <c:v>0.27</c:v>
                </c:pt>
                <c:pt idx="10" formatCode="0%">
                  <c:v>0.28999999999999998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60-4851-BC7C-1DFA260A81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96608224"/>
        <c:axId val="1196605928"/>
      </c:barChart>
      <c:catAx>
        <c:axId val="1196608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196605928"/>
        <c:crosses val="autoZero"/>
        <c:auto val="1"/>
        <c:lblAlgn val="ctr"/>
        <c:lblOffset val="100"/>
        <c:noMultiLvlLbl val="0"/>
      </c:catAx>
      <c:valAx>
        <c:axId val="1196605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1966082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rgbClr val="F9F9F9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v-SE"/>
              <a:t>Egenfinansieringsgrad Nyinvesteringar</a:t>
            </a:r>
          </a:p>
        </c:rich>
      </c:tx>
      <c:layout>
        <c:manualLayout>
          <c:xMode val="edge"/>
          <c:yMode val="edge"/>
          <c:x val="0.19951386136760885"/>
          <c:y val="3.447258340070718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Egenfinansieringsgrad Nyinvesteringar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v-S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Investeringar!$F$17:$P$17</c:f>
              <c:numCache>
                <c:formatCode>General</c:formatCode>
                <c:ptCount val="11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</c:numCache>
            </c:numRef>
          </c:cat>
          <c:val>
            <c:numRef>
              <c:f>Investeringar!$F$35:$P$35</c:f>
              <c:numCache>
                <c:formatCode>0%</c:formatCode>
                <c:ptCount val="11"/>
                <c:pt idx="0">
                  <c:v>0</c:v>
                </c:pt>
                <c:pt idx="1">
                  <c:v>0.13129808885579541</c:v>
                </c:pt>
                <c:pt idx="2">
                  <c:v>0.26836406204272756</c:v>
                </c:pt>
                <c:pt idx="3">
                  <c:v>-0.36165577342047928</c:v>
                </c:pt>
                <c:pt idx="4">
                  <c:v>0.36690543376022</c:v>
                </c:pt>
                <c:pt idx="5">
                  <c:v>0.36690543376022</c:v>
                </c:pt>
                <c:pt idx="6">
                  <c:v>0</c:v>
                </c:pt>
                <c:pt idx="7">
                  <c:v>-0.1671335200746964</c:v>
                </c:pt>
                <c:pt idx="8">
                  <c:v>0.50980392156862742</c:v>
                </c:pt>
                <c:pt idx="9">
                  <c:v>0.51941560938100739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FF-4362-A48A-10A01774A73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795394672"/>
        <c:axId val="795393360"/>
      </c:barChart>
      <c:catAx>
        <c:axId val="7953946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795393360"/>
        <c:crosses val="autoZero"/>
        <c:auto val="1"/>
        <c:lblAlgn val="ctr"/>
        <c:lblOffset val="100"/>
        <c:noMultiLvlLbl val="0"/>
      </c:catAx>
      <c:valAx>
        <c:axId val="7953933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7953946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rgbClr val="F9F9F9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sv-SE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sv-SE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rPr>
              <a:t>Fördelning Nyinvestering/Reinvestering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sv-SE"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Nyinvesteringar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Investeringar!$F$17:$P$17</c:f>
              <c:numCache>
                <c:formatCode>General</c:formatCode>
                <c:ptCount val="11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</c:numCache>
            </c:numRef>
          </c:cat>
          <c:val>
            <c:numRef>
              <c:f>Investeringar!$F$34:$P$34</c:f>
              <c:numCache>
                <c:formatCode>#,##0</c:formatCode>
                <c:ptCount val="11"/>
                <c:pt idx="0">
                  <c:v>309</c:v>
                </c:pt>
                <c:pt idx="1">
                  <c:v>402.9</c:v>
                </c:pt>
                <c:pt idx="2">
                  <c:v>136.68</c:v>
                </c:pt>
                <c:pt idx="3">
                  <c:v>36.72</c:v>
                </c:pt>
                <c:pt idx="4">
                  <c:v>552.84</c:v>
                </c:pt>
                <c:pt idx="5">
                  <c:v>552.84</c:v>
                </c:pt>
                <c:pt idx="6">
                  <c:v>0</c:v>
                </c:pt>
                <c:pt idx="7">
                  <c:v>42.84</c:v>
                </c:pt>
                <c:pt idx="8">
                  <c:v>102</c:v>
                </c:pt>
                <c:pt idx="9">
                  <c:v>104.04</c:v>
                </c:pt>
                <c:pt idx="1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49-4423-B8FF-73B1A07604C4}"/>
            </c:ext>
          </c:extLst>
        </c:ser>
        <c:ser>
          <c:idx val="1"/>
          <c:order val="1"/>
          <c:tx>
            <c:v>Reinvesteringar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Investeringar!$F$17:$P$17</c:f>
              <c:numCache>
                <c:formatCode>General</c:formatCode>
                <c:ptCount val="11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</c:numCache>
            </c:numRef>
          </c:cat>
          <c:val>
            <c:numRef>
              <c:f>Investeringar!$F$47:$P$47</c:f>
              <c:numCache>
                <c:formatCode>#,##0</c:formatCode>
                <c:ptCount val="11"/>
                <c:pt idx="0">
                  <c:v>184</c:v>
                </c:pt>
                <c:pt idx="1">
                  <c:v>294.77999999999997</c:v>
                </c:pt>
                <c:pt idx="2">
                  <c:v>150.96</c:v>
                </c:pt>
                <c:pt idx="3">
                  <c:v>161.16</c:v>
                </c:pt>
                <c:pt idx="4">
                  <c:v>160.13999999999999</c:v>
                </c:pt>
                <c:pt idx="5">
                  <c:v>160.13999999999999</c:v>
                </c:pt>
                <c:pt idx="6">
                  <c:v>160.13999999999999</c:v>
                </c:pt>
                <c:pt idx="7">
                  <c:v>160.13999999999999</c:v>
                </c:pt>
                <c:pt idx="8">
                  <c:v>160.13999999999999</c:v>
                </c:pt>
                <c:pt idx="9">
                  <c:v>160.13999999999999</c:v>
                </c:pt>
                <c:pt idx="10">
                  <c:v>160.13999999999999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49-4423-B8FF-73B1A07604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63879600"/>
        <c:axId val="1963877200"/>
      </c:lineChart>
      <c:catAx>
        <c:axId val="19638796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963877200"/>
        <c:crosses val="autoZero"/>
        <c:auto val="1"/>
        <c:lblAlgn val="ctr"/>
        <c:lblOffset val="100"/>
        <c:noMultiLvlLbl val="0"/>
      </c:catAx>
      <c:valAx>
        <c:axId val="19638772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Mnkr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9638796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rgbClr val="F9F9F9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v-SE" sz="1400"/>
              <a:t>Totala</a:t>
            </a:r>
            <a:r>
              <a:rPr lang="sv-SE" sz="1400" baseline="0"/>
              <a:t> investeringar fördelade mellan ny- och reinvestering</a:t>
            </a:r>
            <a:endParaRPr lang="sv-SE" sz="1400"/>
          </a:p>
        </c:rich>
      </c:tx>
      <c:layout>
        <c:manualLayout>
          <c:xMode val="edge"/>
          <c:yMode val="edge"/>
          <c:x val="0.11743105864638816"/>
          <c:y val="3.428221279536353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Årliga nyinvesteringar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Investeringar!$F$17:$P$17</c:f>
              <c:numCache>
                <c:formatCode>General</c:formatCode>
                <c:ptCount val="11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</c:numCache>
            </c:numRef>
          </c:cat>
          <c:val>
            <c:numRef>
              <c:f>Investeringar!$F$34:$P$34</c:f>
              <c:numCache>
                <c:formatCode>#,##0</c:formatCode>
                <c:ptCount val="11"/>
                <c:pt idx="0">
                  <c:v>309</c:v>
                </c:pt>
                <c:pt idx="1">
                  <c:v>402.9</c:v>
                </c:pt>
                <c:pt idx="2">
                  <c:v>136.68</c:v>
                </c:pt>
                <c:pt idx="3">
                  <c:v>36.72</c:v>
                </c:pt>
                <c:pt idx="4">
                  <c:v>552.84</c:v>
                </c:pt>
                <c:pt idx="5">
                  <c:v>552.84</c:v>
                </c:pt>
                <c:pt idx="6">
                  <c:v>0</c:v>
                </c:pt>
                <c:pt idx="7">
                  <c:v>42.84</c:v>
                </c:pt>
                <c:pt idx="8">
                  <c:v>102</c:v>
                </c:pt>
                <c:pt idx="9">
                  <c:v>104.04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85-4491-93F5-264EBCEDC12A}"/>
            </c:ext>
          </c:extLst>
        </c:ser>
        <c:ser>
          <c:idx val="1"/>
          <c:order val="1"/>
          <c:tx>
            <c:v>Årliga Reinvesteringar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Investeringar!$F$17:$P$17</c:f>
              <c:numCache>
                <c:formatCode>General</c:formatCode>
                <c:ptCount val="11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</c:numCache>
            </c:numRef>
          </c:cat>
          <c:val>
            <c:numRef>
              <c:f>Investeringar!$F$47:$P$47</c:f>
              <c:numCache>
                <c:formatCode>#,##0</c:formatCode>
                <c:ptCount val="11"/>
                <c:pt idx="0">
                  <c:v>184</c:v>
                </c:pt>
                <c:pt idx="1">
                  <c:v>294.77999999999997</c:v>
                </c:pt>
                <c:pt idx="2">
                  <c:v>150.96</c:v>
                </c:pt>
                <c:pt idx="3">
                  <c:v>161.16</c:v>
                </c:pt>
                <c:pt idx="4">
                  <c:v>160.13999999999999</c:v>
                </c:pt>
                <c:pt idx="5">
                  <c:v>160.13999999999999</c:v>
                </c:pt>
                <c:pt idx="6">
                  <c:v>160.13999999999999</c:v>
                </c:pt>
                <c:pt idx="7">
                  <c:v>160.13999999999999</c:v>
                </c:pt>
                <c:pt idx="8">
                  <c:v>160.13999999999999</c:v>
                </c:pt>
                <c:pt idx="9">
                  <c:v>160.13999999999999</c:v>
                </c:pt>
                <c:pt idx="10">
                  <c:v>160.13999999999999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E85-4491-93F5-264EBCEDC1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730251328"/>
        <c:axId val="1730243648"/>
      </c:barChart>
      <c:catAx>
        <c:axId val="173025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730243648"/>
        <c:crosses val="autoZero"/>
        <c:auto val="1"/>
        <c:lblAlgn val="ctr"/>
        <c:lblOffset val="100"/>
        <c:noMultiLvlLbl val="0"/>
      </c:catAx>
      <c:valAx>
        <c:axId val="17302436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Mnkr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7302513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rgbClr val="F9F9F9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v-SE" sz="1400"/>
              <a:t>Årliga investeringar och ackumulerad</a:t>
            </a:r>
            <a:r>
              <a:rPr lang="sv-SE" sz="1400" baseline="0"/>
              <a:t> skuldförändring</a:t>
            </a:r>
            <a:endParaRPr lang="sv-SE" sz="14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Ackumulerad skuldförändring</c:v>
          </c:tx>
          <c:spPr>
            <a:ln w="28575" cap="rnd">
              <a:solidFill>
                <a:schemeClr val="accent3">
                  <a:shade val="76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Investeringar!$F$61:$P$61</c:f>
              <c:numCache>
                <c:formatCode>General</c:formatCode>
                <c:ptCount val="11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</c:numCache>
            </c:numRef>
          </c:cat>
          <c:val>
            <c:numRef>
              <c:f>Investeringar!$F$70:$P$70</c:f>
              <c:numCache>
                <c:formatCode>#\ ##0_ ;[Red]\-#\ ##0\ </c:formatCode>
                <c:ptCount val="11"/>
                <c:pt idx="0">
                  <c:v>493</c:v>
                </c:pt>
                <c:pt idx="1">
                  <c:v>1190.6799999999998</c:v>
                </c:pt>
                <c:pt idx="2">
                  <c:v>1478.3199999999997</c:v>
                </c:pt>
                <c:pt idx="3">
                  <c:v>1676.1999999999998</c:v>
                </c:pt>
                <c:pt idx="4">
                  <c:v>2389.1799999999998</c:v>
                </c:pt>
                <c:pt idx="5">
                  <c:v>3102.16</c:v>
                </c:pt>
                <c:pt idx="6">
                  <c:v>3262.2999999999997</c:v>
                </c:pt>
                <c:pt idx="7">
                  <c:v>3465.2799999999997</c:v>
                </c:pt>
                <c:pt idx="8">
                  <c:v>3727.4199999999996</c:v>
                </c:pt>
                <c:pt idx="9">
                  <c:v>3991.5999999999995</c:v>
                </c:pt>
                <c:pt idx="10">
                  <c:v>4151.74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9F-4903-94CB-0D7C3B226383}"/>
            </c:ext>
          </c:extLst>
        </c:ser>
        <c:ser>
          <c:idx val="1"/>
          <c:order val="1"/>
          <c:tx>
            <c:v>Årliga investeringar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Investeringar!$F$61:$P$61</c:f>
              <c:numCache>
                <c:formatCode>General</c:formatCode>
                <c:ptCount val="11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</c:numCache>
            </c:numRef>
          </c:cat>
          <c:val>
            <c:numRef>
              <c:f>Investeringar!$F$71:$P$71</c:f>
              <c:numCache>
                <c:formatCode>#\ ##0_ ;[Red]\-#\ ##0\ </c:formatCode>
                <c:ptCount val="11"/>
                <c:pt idx="0">
                  <c:v>280</c:v>
                </c:pt>
                <c:pt idx="1">
                  <c:v>630</c:v>
                </c:pt>
                <c:pt idx="2">
                  <c:v>730</c:v>
                </c:pt>
                <c:pt idx="3">
                  <c:v>780</c:v>
                </c:pt>
                <c:pt idx="4">
                  <c:v>1130</c:v>
                </c:pt>
                <c:pt idx="5">
                  <c:v>1480</c:v>
                </c:pt>
                <c:pt idx="6">
                  <c:v>1530</c:v>
                </c:pt>
                <c:pt idx="7">
                  <c:v>1580</c:v>
                </c:pt>
                <c:pt idx="8">
                  <c:v>1630</c:v>
                </c:pt>
                <c:pt idx="9">
                  <c:v>1680</c:v>
                </c:pt>
                <c:pt idx="10">
                  <c:v>1730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9F-4903-94CB-0D7C3B2263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94368032"/>
        <c:axId val="1194368512"/>
      </c:lineChart>
      <c:catAx>
        <c:axId val="1194368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194368512"/>
        <c:crosses val="autoZero"/>
        <c:auto val="1"/>
        <c:lblAlgn val="ctr"/>
        <c:lblOffset val="100"/>
        <c:noMultiLvlLbl val="0"/>
      </c:catAx>
      <c:valAx>
        <c:axId val="1194368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Mnkr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#\ ##0_ ;[Red]\-#\ ##0\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1943680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rgbClr val="F9F9F9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v-SE"/>
              <a:t>Årlig skuldförändring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Investeringar!$G$61:$P$61</c:f>
              <c:numCache>
                <c:formatCode>General</c:formatCode>
                <c:ptCount val="10"/>
                <c:pt idx="0">
                  <c:v>2026</c:v>
                </c:pt>
                <c:pt idx="1">
                  <c:v>2027</c:v>
                </c:pt>
                <c:pt idx="2">
                  <c:v>2028</c:v>
                </c:pt>
                <c:pt idx="3">
                  <c:v>2029</c:v>
                </c:pt>
                <c:pt idx="4">
                  <c:v>2030</c:v>
                </c:pt>
                <c:pt idx="5">
                  <c:v>2031</c:v>
                </c:pt>
                <c:pt idx="6">
                  <c:v>2032</c:v>
                </c:pt>
                <c:pt idx="7">
                  <c:v>2033</c:v>
                </c:pt>
                <c:pt idx="8">
                  <c:v>2034</c:v>
                </c:pt>
                <c:pt idx="9">
                  <c:v>2035</c:v>
                </c:pt>
              </c:numCache>
            </c:numRef>
          </c:cat>
          <c:val>
            <c:numRef>
              <c:f>Investeringar!$G$62:$P$62</c:f>
              <c:numCache>
                <c:formatCode>#\ ##0_ ;[Red]\-#\ ##0\ </c:formatCode>
                <c:ptCount val="10"/>
                <c:pt idx="0">
                  <c:v>350</c:v>
                </c:pt>
                <c:pt idx="1">
                  <c:v>100</c:v>
                </c:pt>
                <c:pt idx="2">
                  <c:v>50</c:v>
                </c:pt>
                <c:pt idx="3">
                  <c:v>350</c:v>
                </c:pt>
                <c:pt idx="4">
                  <c:v>350</c:v>
                </c:pt>
                <c:pt idx="5">
                  <c:v>50</c:v>
                </c:pt>
                <c:pt idx="6">
                  <c:v>50</c:v>
                </c:pt>
                <c:pt idx="7">
                  <c:v>50</c:v>
                </c:pt>
                <c:pt idx="8">
                  <c:v>50</c:v>
                </c:pt>
                <c:pt idx="9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CC-4EEA-9D37-ECE82C992F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11243999"/>
        <c:axId val="1211249759"/>
      </c:barChart>
      <c:catAx>
        <c:axId val="12112439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211249759"/>
        <c:crosses val="autoZero"/>
        <c:auto val="1"/>
        <c:lblAlgn val="ctr"/>
        <c:lblOffset val="100"/>
        <c:noMultiLvlLbl val="0"/>
      </c:catAx>
      <c:valAx>
        <c:axId val="12112497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_ ;[Red]\-#\ ##0\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21124399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rgbClr val="F9F9F9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687465</xdr:colOff>
      <xdr:row>16</xdr:row>
      <xdr:rowOff>50799</xdr:rowOff>
    </xdr:from>
    <xdr:to>
      <xdr:col>28</xdr:col>
      <xdr:colOff>631031</xdr:colOff>
      <xdr:row>29</xdr:row>
      <xdr:rowOff>23812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9FDF9D84-C432-4ACF-A833-099575705B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29</xdr:col>
      <xdr:colOff>639186</xdr:colOff>
      <xdr:row>41</xdr:row>
      <xdr:rowOff>8731</xdr:rowOff>
    </xdr:from>
    <xdr:to>
      <xdr:col>38</xdr:col>
      <xdr:colOff>0</xdr:colOff>
      <xdr:row>51</xdr:row>
      <xdr:rowOff>416718</xdr:rowOff>
    </xdr:to>
    <xdr:graphicFrame macro="">
      <xdr:nvGraphicFramePr>
        <xdr:cNvPr id="9" name="Diagram 3">
          <a:extLst>
            <a:ext uri="{FF2B5EF4-FFF2-40B4-BE49-F238E27FC236}">
              <a16:creationId xmlns:a16="http://schemas.microsoft.com/office/drawing/2014/main" id="{9962DCAB-8EF4-4C4F-AEF9-CE27CAADAA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11907</xdr:colOff>
      <xdr:row>53</xdr:row>
      <xdr:rowOff>28425</xdr:rowOff>
    </xdr:from>
    <xdr:to>
      <xdr:col>29</xdr:col>
      <xdr:colOff>71437</xdr:colOff>
      <xdr:row>62</xdr:row>
      <xdr:rowOff>23812</xdr:rowOff>
    </xdr:to>
    <xdr:graphicFrame macro="">
      <xdr:nvGraphicFramePr>
        <xdr:cNvPr id="7" name="Diagram 6">
          <a:extLst>
            <a:ext uri="{FF2B5EF4-FFF2-40B4-BE49-F238E27FC236}">
              <a16:creationId xmlns:a16="http://schemas.microsoft.com/office/drawing/2014/main" id="{EDD7A1A7-F6B4-4BE8-B2AC-1B2E3DF919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21</xdr:col>
      <xdr:colOff>8731</xdr:colOff>
      <xdr:row>30</xdr:row>
      <xdr:rowOff>50798</xdr:rowOff>
    </xdr:from>
    <xdr:to>
      <xdr:col>28</xdr:col>
      <xdr:colOff>631030</xdr:colOff>
      <xdr:row>40</xdr:row>
      <xdr:rowOff>35719</xdr:rowOff>
    </xdr:to>
    <xdr:graphicFrame macro="">
      <xdr:nvGraphicFramePr>
        <xdr:cNvPr id="14" name="Diagram 13">
          <a:extLst>
            <a:ext uri="{FF2B5EF4-FFF2-40B4-BE49-F238E27FC236}">
              <a16:creationId xmlns:a16="http://schemas.microsoft.com/office/drawing/2014/main" id="{BCE7C550-E0A9-41BF-9BBA-A2098AC0E5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17858</xdr:colOff>
      <xdr:row>41</xdr:row>
      <xdr:rowOff>59531</xdr:rowOff>
    </xdr:from>
    <xdr:to>
      <xdr:col>28</xdr:col>
      <xdr:colOff>631032</xdr:colOff>
      <xdr:row>51</xdr:row>
      <xdr:rowOff>381000</xdr:rowOff>
    </xdr:to>
    <xdr:graphicFrame macro="">
      <xdr:nvGraphicFramePr>
        <xdr:cNvPr id="15" name="Diagram 14">
          <a:extLst>
            <a:ext uri="{FF2B5EF4-FFF2-40B4-BE49-F238E27FC236}">
              <a16:creationId xmlns:a16="http://schemas.microsoft.com/office/drawing/2014/main" id="{71E5D66A-1D80-EDC7-A09D-B46E6C060A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29</xdr:col>
      <xdr:colOff>641235</xdr:colOff>
      <xdr:row>30</xdr:row>
      <xdr:rowOff>8278</xdr:rowOff>
    </xdr:from>
    <xdr:to>
      <xdr:col>37</xdr:col>
      <xdr:colOff>642936</xdr:colOff>
      <xdr:row>40</xdr:row>
      <xdr:rowOff>0</xdr:rowOff>
    </xdr:to>
    <xdr:graphicFrame macro="">
      <xdr:nvGraphicFramePr>
        <xdr:cNvPr id="16" name="Diagram 15">
          <a:extLst>
            <a:ext uri="{FF2B5EF4-FFF2-40B4-BE49-F238E27FC236}">
              <a16:creationId xmlns:a16="http://schemas.microsoft.com/office/drawing/2014/main" id="{4F339AC6-4302-E9C4-34EE-42B50E9E3E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30</xdr:col>
      <xdr:colOff>6806</xdr:colOff>
      <xdr:row>16</xdr:row>
      <xdr:rowOff>11905</xdr:rowOff>
    </xdr:from>
    <xdr:to>
      <xdr:col>37</xdr:col>
      <xdr:colOff>631031</xdr:colOff>
      <xdr:row>29</xdr:row>
      <xdr:rowOff>23811</xdr:rowOff>
    </xdr:to>
    <xdr:graphicFrame macro="">
      <xdr:nvGraphicFramePr>
        <xdr:cNvPr id="17" name="Diagram 16">
          <a:extLst>
            <a:ext uri="{FF2B5EF4-FFF2-40B4-BE49-F238E27FC236}">
              <a16:creationId xmlns:a16="http://schemas.microsoft.com/office/drawing/2014/main" id="{07828C9C-7E87-AFC1-2342-DA2A7527D4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29</xdr:col>
      <xdr:colOff>636983</xdr:colOff>
      <xdr:row>52</xdr:row>
      <xdr:rowOff>182166</xdr:rowOff>
    </xdr:from>
    <xdr:to>
      <xdr:col>37</xdr:col>
      <xdr:colOff>619124</xdr:colOff>
      <xdr:row>61</xdr:row>
      <xdr:rowOff>297656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22FB7446-A39E-9A2D-A6D6-D3DEC7104E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anna.johansson@renova.se" TargetMode="External"/><Relationship Id="rId1" Type="http://schemas.openxmlformats.org/officeDocument/2006/relationships/hyperlink" Target="https://goteborg.se/wps/wcm/connect/c4507798-2eed-4f5d-b356-fe69822375db/City+of+Gothenburg+Green+Bond+Framework+2019-09-12.pdf?MOD=AJPERES&amp;CONVERT_TO=url&amp;CACHEID=ROOTWORKSPACE-c4507798-2eed-4f5d-b356-fe69822375db-n7Pm6PA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1">
    <pageSetUpPr fitToPage="1"/>
  </sheetPr>
  <dimension ref="A1:AD81"/>
  <sheetViews>
    <sheetView tabSelected="1" topLeftCell="A16" zoomScale="60" zoomScaleNormal="60" workbookViewId="0">
      <selection activeCell="F55" sqref="F55"/>
    </sheetView>
  </sheetViews>
  <sheetFormatPr defaultColWidth="9.140625" defaultRowHeight="15" x14ac:dyDescent="0.25"/>
  <cols>
    <col min="1" max="1" width="9.140625" style="13" customWidth="1"/>
    <col min="2" max="2" width="35.7109375" style="13" customWidth="1"/>
    <col min="3" max="3" width="7" style="13" customWidth="1"/>
    <col min="4" max="4" width="8" style="13" customWidth="1"/>
    <col min="5" max="5" width="8.140625" style="13" customWidth="1"/>
    <col min="6" max="6" width="11" style="13" customWidth="1"/>
    <col min="7" max="8" width="11.140625" style="13" customWidth="1"/>
    <col min="9" max="9" width="10.140625" style="13" customWidth="1"/>
    <col min="10" max="10" width="10.5703125" style="13" customWidth="1"/>
    <col min="11" max="12" width="10.85546875" style="13" customWidth="1"/>
    <col min="13" max="13" width="10" style="13" customWidth="1"/>
    <col min="14" max="14" width="10.5703125" style="13" customWidth="1"/>
    <col min="15" max="15" width="10.28515625" style="13" customWidth="1"/>
    <col min="16" max="16" width="10.5703125" style="13" customWidth="1"/>
    <col min="17" max="17" width="12.85546875" style="13" customWidth="1"/>
    <col min="18" max="18" width="12.5703125" style="13" customWidth="1"/>
    <col min="19" max="19" width="13.85546875" style="13" customWidth="1"/>
    <col min="20" max="20" width="12.5703125" style="13" customWidth="1"/>
    <col min="21" max="21" width="9.85546875" style="13" customWidth="1"/>
    <col min="22" max="22" width="9.5703125" style="13" bestFit="1" customWidth="1"/>
    <col min="23" max="23" width="9.85546875" style="13" customWidth="1"/>
    <col min="24" max="24" width="10" style="13" customWidth="1"/>
    <col min="25" max="39" width="9.140625" style="13" customWidth="1"/>
    <col min="40" max="16384" width="9.140625" style="13"/>
  </cols>
  <sheetData>
    <row r="1" spans="1:30" x14ac:dyDescent="0.25">
      <c r="K1" s="38"/>
      <c r="L1" s="38"/>
      <c r="M1" s="38"/>
      <c r="N1" s="38"/>
      <c r="O1" s="38"/>
      <c r="P1" s="38"/>
      <c r="Q1" s="38"/>
      <c r="R1" s="38"/>
      <c r="S1" s="38"/>
    </row>
    <row r="2" spans="1:30" ht="15.75" x14ac:dyDescent="0.25">
      <c r="B2" s="14" t="s">
        <v>0</v>
      </c>
      <c r="C2" s="15"/>
      <c r="D2" s="15"/>
      <c r="E2" s="15"/>
      <c r="F2" s="15"/>
      <c r="G2" s="16"/>
      <c r="H2" s="16"/>
      <c r="I2" s="16"/>
      <c r="J2" s="92"/>
      <c r="K2" s="76" t="s">
        <v>29</v>
      </c>
      <c r="L2" s="112" t="s">
        <v>43</v>
      </c>
      <c r="M2" s="24"/>
      <c r="N2" s="24"/>
      <c r="O2" s="24"/>
      <c r="P2" s="24"/>
      <c r="Q2" s="113"/>
      <c r="R2" s="114"/>
      <c r="S2" s="115"/>
      <c r="T2" s="116"/>
      <c r="U2" s="17"/>
      <c r="V2" s="18"/>
      <c r="Y2" s="19"/>
      <c r="Z2" s="20"/>
      <c r="AA2" s="20"/>
      <c r="AB2" s="21"/>
      <c r="AC2" s="21"/>
      <c r="AD2" s="21"/>
    </row>
    <row r="3" spans="1:30" x14ac:dyDescent="0.25">
      <c r="B3" s="106" t="s">
        <v>1</v>
      </c>
      <c r="C3" s="187" t="s">
        <v>83</v>
      </c>
      <c r="D3" s="188"/>
      <c r="E3" s="188"/>
      <c r="F3" s="189"/>
      <c r="G3" s="16"/>
      <c r="H3" s="15"/>
      <c r="I3" s="15"/>
      <c r="J3" s="92"/>
      <c r="K3" s="91" t="s">
        <v>20</v>
      </c>
      <c r="L3" s="112" t="s">
        <v>42</v>
      </c>
      <c r="M3" s="112"/>
      <c r="N3" s="112"/>
      <c r="O3" s="112"/>
      <c r="P3" s="112"/>
      <c r="Q3" s="117" t="s">
        <v>31</v>
      </c>
      <c r="R3" s="113"/>
      <c r="S3" s="118"/>
      <c r="T3" s="119"/>
      <c r="U3" s="15"/>
      <c r="V3" s="15"/>
      <c r="Y3" s="15"/>
    </row>
    <row r="4" spans="1:30" x14ac:dyDescent="0.25">
      <c r="B4" s="106" t="s">
        <v>2</v>
      </c>
      <c r="C4" s="187" t="s">
        <v>84</v>
      </c>
      <c r="D4" s="188"/>
      <c r="E4" s="188"/>
      <c r="F4" s="189"/>
      <c r="G4" s="16"/>
      <c r="H4" s="16"/>
      <c r="I4" s="16"/>
      <c r="J4" s="92"/>
      <c r="K4" s="77" t="s">
        <v>21</v>
      </c>
      <c r="L4" s="24" t="s">
        <v>16</v>
      </c>
      <c r="M4" s="24"/>
      <c r="N4" s="24"/>
      <c r="O4" s="24"/>
      <c r="P4" s="24"/>
      <c r="Q4" s="113"/>
      <c r="R4" s="113"/>
      <c r="S4" s="118"/>
      <c r="T4" s="119"/>
      <c r="U4" s="15"/>
      <c r="V4" s="15"/>
      <c r="Y4" s="15"/>
    </row>
    <row r="5" spans="1:30" ht="37.5" customHeight="1" x14ac:dyDescent="0.25">
      <c r="B5" s="106" t="s">
        <v>3</v>
      </c>
      <c r="C5" s="190" t="s">
        <v>85</v>
      </c>
      <c r="D5" s="188"/>
      <c r="E5" s="188"/>
      <c r="F5" s="189"/>
      <c r="G5" s="16"/>
      <c r="H5" s="15"/>
      <c r="I5" s="15"/>
      <c r="J5" s="92"/>
      <c r="K5" s="22">
        <v>1</v>
      </c>
      <c r="L5" s="199" t="s">
        <v>87</v>
      </c>
      <c r="M5" s="199"/>
      <c r="N5" s="199"/>
      <c r="O5" s="199"/>
      <c r="P5" s="199"/>
      <c r="Q5" s="199"/>
      <c r="R5" s="199"/>
      <c r="S5" s="200"/>
      <c r="T5" s="119"/>
      <c r="U5" s="15"/>
      <c r="V5" s="15"/>
      <c r="Y5" s="15"/>
    </row>
    <row r="6" spans="1:30" x14ac:dyDescent="0.25">
      <c r="B6" s="106" t="s">
        <v>4</v>
      </c>
      <c r="C6" s="187"/>
      <c r="D6" s="188"/>
      <c r="E6" s="188"/>
      <c r="F6" s="189"/>
      <c r="G6" s="16"/>
      <c r="H6" s="16"/>
      <c r="I6" s="16"/>
      <c r="J6" s="92"/>
      <c r="K6" s="22">
        <v>2</v>
      </c>
      <c r="L6" s="24" t="s">
        <v>5</v>
      </c>
      <c r="M6" s="24"/>
      <c r="N6" s="24"/>
      <c r="O6" s="24"/>
      <c r="P6" s="24"/>
      <c r="Q6" s="113"/>
      <c r="R6" s="113"/>
      <c r="S6" s="118"/>
      <c r="T6" s="119"/>
      <c r="U6" s="15"/>
      <c r="V6" s="15"/>
      <c r="Y6" s="15"/>
    </row>
    <row r="7" spans="1:30" x14ac:dyDescent="0.25">
      <c r="B7" s="15"/>
      <c r="C7" s="15"/>
      <c r="D7" s="15"/>
      <c r="E7" s="15"/>
      <c r="F7" s="15"/>
      <c r="G7" s="16"/>
      <c r="H7" s="15"/>
      <c r="I7" s="15"/>
      <c r="J7" s="92"/>
      <c r="K7" s="22">
        <v>3</v>
      </c>
      <c r="L7" s="24" t="s">
        <v>15</v>
      </c>
      <c r="M7" s="24"/>
      <c r="N7" s="24"/>
      <c r="O7" s="24"/>
      <c r="P7" s="24"/>
      <c r="Q7" s="113"/>
      <c r="R7" s="113"/>
      <c r="S7" s="118"/>
      <c r="T7" s="119"/>
      <c r="U7" s="15"/>
      <c r="V7" s="15"/>
      <c r="Y7" s="15"/>
    </row>
    <row r="8" spans="1:30" ht="15.75" x14ac:dyDescent="0.25">
      <c r="B8" s="14" t="s">
        <v>18</v>
      </c>
      <c r="C8" s="15"/>
      <c r="D8" s="16"/>
      <c r="F8" s="16"/>
      <c r="G8" s="16"/>
      <c r="H8" s="16"/>
      <c r="I8" s="16"/>
      <c r="J8" s="93"/>
      <c r="K8" s="23"/>
      <c r="L8" s="24"/>
      <c r="M8" s="24"/>
      <c r="N8" s="24"/>
      <c r="O8" s="24"/>
      <c r="P8" s="24"/>
      <c r="Q8" s="113"/>
      <c r="R8" s="113"/>
      <c r="S8" s="118"/>
      <c r="T8" s="119"/>
      <c r="U8" s="15"/>
      <c r="V8" s="15"/>
      <c r="Y8" s="15"/>
    </row>
    <row r="9" spans="1:30" x14ac:dyDescent="0.25">
      <c r="B9" s="106" t="s">
        <v>17</v>
      </c>
      <c r="C9" s="197">
        <v>45588</v>
      </c>
      <c r="D9" s="198"/>
      <c r="E9" s="13" t="s">
        <v>88</v>
      </c>
      <c r="F9" s="16"/>
      <c r="G9" s="16"/>
      <c r="H9" s="16"/>
      <c r="I9" s="16"/>
      <c r="J9" s="93"/>
      <c r="K9" s="78" t="s">
        <v>25</v>
      </c>
      <c r="L9" s="24" t="s">
        <v>7</v>
      </c>
      <c r="M9" s="24"/>
      <c r="N9" s="24"/>
      <c r="O9" s="24"/>
      <c r="P9" s="24"/>
      <c r="Q9" s="113"/>
      <c r="R9" s="113"/>
      <c r="S9" s="118"/>
      <c r="T9" s="119"/>
      <c r="U9" s="15"/>
      <c r="V9" s="15"/>
      <c r="Y9" s="15"/>
    </row>
    <row r="10" spans="1:30" x14ac:dyDescent="0.25">
      <c r="B10" s="25" t="s">
        <v>39</v>
      </c>
      <c r="C10" s="197">
        <v>45625</v>
      </c>
      <c r="D10" s="198"/>
      <c r="E10" s="13" t="s">
        <v>86</v>
      </c>
      <c r="F10" s="16"/>
      <c r="G10" s="15"/>
      <c r="H10" s="15"/>
      <c r="I10" s="15"/>
      <c r="J10" s="92"/>
      <c r="K10" s="26"/>
      <c r="L10" s="24"/>
      <c r="M10" s="24"/>
      <c r="N10" s="24"/>
      <c r="O10" s="24"/>
      <c r="P10" s="24"/>
      <c r="Q10" s="113"/>
      <c r="R10" s="113"/>
      <c r="S10" s="118"/>
      <c r="T10" s="119"/>
      <c r="U10" s="15"/>
      <c r="V10" s="15"/>
      <c r="Y10" s="15"/>
    </row>
    <row r="11" spans="1:30" x14ac:dyDescent="0.25">
      <c r="B11" s="16"/>
      <c r="C11" s="16"/>
      <c r="D11" s="15"/>
      <c r="E11" s="15"/>
      <c r="F11" s="15"/>
      <c r="G11" s="15"/>
      <c r="H11" s="15"/>
      <c r="I11" s="15"/>
      <c r="J11" s="92"/>
      <c r="K11" s="94" t="s">
        <v>6</v>
      </c>
      <c r="L11" s="24" t="s">
        <v>19</v>
      </c>
      <c r="M11" s="24"/>
      <c r="N11" s="24"/>
      <c r="O11" s="24"/>
      <c r="P11" s="24"/>
      <c r="Q11" s="113"/>
      <c r="R11" s="113"/>
      <c r="S11" s="118"/>
      <c r="T11" s="119"/>
      <c r="U11" s="15"/>
      <c r="V11" s="15"/>
      <c r="Y11" s="15"/>
    </row>
    <row r="12" spans="1:30" x14ac:dyDescent="0.25">
      <c r="B12" s="27"/>
      <c r="C12" s="27"/>
      <c r="D12" s="27"/>
      <c r="E12" s="15"/>
      <c r="F12" s="15"/>
      <c r="G12" s="15"/>
      <c r="H12" s="15"/>
      <c r="I12" s="15"/>
      <c r="J12" s="92"/>
      <c r="K12" s="96"/>
      <c r="L12" s="96"/>
      <c r="M12" s="96"/>
      <c r="N12" s="96"/>
      <c r="O12" s="96"/>
      <c r="P12" s="96"/>
      <c r="Q12" s="96"/>
      <c r="R12" s="96"/>
      <c r="S12" s="95"/>
      <c r="U12" s="15"/>
      <c r="V12" s="15"/>
      <c r="Y12" s="15"/>
    </row>
    <row r="14" spans="1:30" ht="18.75" x14ac:dyDescent="0.3">
      <c r="B14" s="29" t="s">
        <v>61</v>
      </c>
      <c r="G14" s="28"/>
      <c r="R14" s="29"/>
      <c r="T14" s="183"/>
      <c r="V14" s="29" t="s">
        <v>65</v>
      </c>
    </row>
    <row r="15" spans="1:30" ht="15" customHeight="1" thickBot="1" x14ac:dyDescent="0.3">
      <c r="B15" s="126" t="s">
        <v>14</v>
      </c>
      <c r="C15" s="30"/>
      <c r="D15" s="30"/>
      <c r="E15" s="30"/>
      <c r="F15" s="30"/>
      <c r="G15" s="31"/>
      <c r="H15" s="31"/>
      <c r="I15" s="31"/>
      <c r="J15" s="31"/>
      <c r="K15" s="31"/>
      <c r="L15" s="31"/>
      <c r="M15" s="31"/>
      <c r="N15" s="31"/>
      <c r="T15" s="183"/>
    </row>
    <row r="16" spans="1:30" s="21" customFormat="1" ht="16.5" thickBot="1" x14ac:dyDescent="0.3">
      <c r="A16" s="65"/>
      <c r="B16" s="194" t="s">
        <v>44</v>
      </c>
      <c r="C16" s="195"/>
      <c r="D16" s="195"/>
      <c r="E16" s="196"/>
      <c r="F16" s="79"/>
      <c r="G16" s="80"/>
      <c r="H16" s="191"/>
      <c r="I16" s="192"/>
      <c r="J16" s="192"/>
      <c r="K16" s="192"/>
      <c r="L16" s="192"/>
      <c r="M16" s="192"/>
      <c r="N16" s="192"/>
      <c r="O16" s="192"/>
      <c r="P16" s="193"/>
      <c r="Q16" s="101"/>
      <c r="R16" s="102"/>
      <c r="S16" s="102"/>
      <c r="T16" s="180"/>
    </row>
    <row r="17" spans="1:24" ht="29.1" customHeight="1" x14ac:dyDescent="0.25">
      <c r="A17" s="66"/>
      <c r="B17" s="176" t="s">
        <v>45</v>
      </c>
      <c r="C17" s="128" t="s">
        <v>28</v>
      </c>
      <c r="D17" s="128" t="s">
        <v>35</v>
      </c>
      <c r="E17" s="129" t="s">
        <v>24</v>
      </c>
      <c r="F17" s="127">
        <v>2025</v>
      </c>
      <c r="G17" s="177">
        <v>2026</v>
      </c>
      <c r="H17" s="178">
        <v>2027</v>
      </c>
      <c r="I17" s="178">
        <v>2028</v>
      </c>
      <c r="J17" s="178">
        <v>2029</v>
      </c>
      <c r="K17" s="178">
        <v>2030</v>
      </c>
      <c r="L17" s="178">
        <v>2031</v>
      </c>
      <c r="M17" s="178">
        <v>2032</v>
      </c>
      <c r="N17" s="178">
        <v>2033</v>
      </c>
      <c r="O17" s="178">
        <v>2034</v>
      </c>
      <c r="P17" s="179">
        <v>2035</v>
      </c>
      <c r="Q17" s="138" t="s">
        <v>49</v>
      </c>
      <c r="R17" s="138" t="s">
        <v>50</v>
      </c>
      <c r="S17" s="139" t="s">
        <v>51</v>
      </c>
      <c r="T17" s="180"/>
      <c r="U17" s="21"/>
      <c r="V17" s="21"/>
      <c r="W17" s="21"/>
      <c r="X17" s="21"/>
    </row>
    <row r="18" spans="1:24" ht="15.75" x14ac:dyDescent="0.25">
      <c r="A18" s="66"/>
      <c r="B18" s="34" t="s">
        <v>30</v>
      </c>
      <c r="C18" s="2"/>
      <c r="D18" s="2"/>
      <c r="E18" s="63"/>
      <c r="F18" s="4">
        <v>0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  <c r="L18" s="3">
        <v>0</v>
      </c>
      <c r="M18" s="3">
        <v>0</v>
      </c>
      <c r="N18" s="3">
        <v>0</v>
      </c>
      <c r="O18" s="3">
        <v>0</v>
      </c>
      <c r="P18" s="69">
        <v>0</v>
      </c>
      <c r="Q18" s="68">
        <f t="shared" ref="Q18:Q30" si="0">SUM(G18+H18+I18+J18+K18)</f>
        <v>0</v>
      </c>
      <c r="R18" s="60">
        <f>SUM(L18+M18+N18+O18+P18)</f>
        <v>0</v>
      </c>
      <c r="S18" s="103">
        <f>SUM(Q18:R18)</f>
        <v>0</v>
      </c>
      <c r="T18" s="180"/>
      <c r="U18" s="21"/>
      <c r="V18" s="21"/>
      <c r="W18" s="21"/>
      <c r="X18" s="21"/>
    </row>
    <row r="19" spans="1:24" ht="15.75" x14ac:dyDescent="0.25">
      <c r="A19" s="66"/>
      <c r="B19" s="186" t="s">
        <v>72</v>
      </c>
      <c r="C19" s="2"/>
      <c r="D19" s="2">
        <v>1</v>
      </c>
      <c r="E19" s="63"/>
      <c r="F19" s="4">
        <v>62</v>
      </c>
      <c r="G19" s="4">
        <v>80</v>
      </c>
      <c r="H19" s="4">
        <v>0</v>
      </c>
      <c r="I19" s="4">
        <v>0</v>
      </c>
      <c r="J19" s="4">
        <v>40</v>
      </c>
      <c r="K19" s="4">
        <v>0</v>
      </c>
      <c r="L19" s="4">
        <v>0</v>
      </c>
      <c r="M19" s="4">
        <v>40</v>
      </c>
      <c r="N19" s="4">
        <v>0</v>
      </c>
      <c r="O19" s="4">
        <v>0</v>
      </c>
      <c r="P19" s="69">
        <v>0</v>
      </c>
      <c r="Q19" s="68">
        <f t="shared" si="0"/>
        <v>120</v>
      </c>
      <c r="R19" s="60">
        <f t="shared" ref="R19:R30" si="1">SUM(L19+M19+N19+O19+P19)</f>
        <v>40</v>
      </c>
      <c r="S19" s="103">
        <f t="shared" ref="S19:S30" si="2">SUM(Q19:R19)</f>
        <v>160</v>
      </c>
      <c r="T19" s="180"/>
      <c r="U19" s="21"/>
      <c r="V19" s="21"/>
      <c r="W19" s="21"/>
      <c r="X19" s="21"/>
    </row>
    <row r="20" spans="1:24" ht="15.75" x14ac:dyDescent="0.25">
      <c r="A20" s="66"/>
      <c r="B20" s="186" t="s">
        <v>73</v>
      </c>
      <c r="C20" s="2"/>
      <c r="D20" s="2">
        <v>1</v>
      </c>
      <c r="E20" s="63"/>
      <c r="F20" s="4">
        <v>8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  <c r="M20" s="3">
        <v>0</v>
      </c>
      <c r="N20" s="3">
        <v>0</v>
      </c>
      <c r="O20" s="3">
        <v>0</v>
      </c>
      <c r="P20" s="69">
        <v>0</v>
      </c>
      <c r="Q20" s="68">
        <f t="shared" si="0"/>
        <v>0</v>
      </c>
      <c r="R20" s="60">
        <f t="shared" si="1"/>
        <v>0</v>
      </c>
      <c r="S20" s="103">
        <f>SUM(Q20:R20)</f>
        <v>0</v>
      </c>
      <c r="T20" s="180"/>
      <c r="U20" s="21"/>
      <c r="V20" s="21"/>
      <c r="W20" s="21"/>
      <c r="X20" s="21"/>
    </row>
    <row r="21" spans="1:24" ht="15.75" x14ac:dyDescent="0.25">
      <c r="A21" s="66"/>
      <c r="B21" s="186" t="s">
        <v>74</v>
      </c>
      <c r="C21" s="2"/>
      <c r="D21" s="2">
        <v>1</v>
      </c>
      <c r="E21" s="63" t="s">
        <v>82</v>
      </c>
      <c r="F21" s="4">
        <v>0</v>
      </c>
      <c r="G21" s="3">
        <v>120</v>
      </c>
      <c r="H21" s="3">
        <v>0</v>
      </c>
      <c r="I21" s="3">
        <v>0</v>
      </c>
      <c r="J21" s="3">
        <v>0</v>
      </c>
      <c r="K21" s="3">
        <v>0</v>
      </c>
      <c r="L21" s="3">
        <v>0</v>
      </c>
      <c r="M21" s="3">
        <v>0</v>
      </c>
      <c r="N21" s="3">
        <v>0</v>
      </c>
      <c r="O21" s="3">
        <v>0</v>
      </c>
      <c r="P21" s="69">
        <v>0</v>
      </c>
      <c r="Q21" s="68">
        <f t="shared" si="0"/>
        <v>120</v>
      </c>
      <c r="R21" s="60">
        <f t="shared" si="1"/>
        <v>0</v>
      </c>
      <c r="S21" s="103">
        <f t="shared" si="2"/>
        <v>120</v>
      </c>
      <c r="T21" s="180"/>
      <c r="U21" s="21"/>
      <c r="V21" s="21"/>
      <c r="W21" s="21"/>
      <c r="X21" s="21"/>
    </row>
    <row r="22" spans="1:24" ht="15.75" x14ac:dyDescent="0.25">
      <c r="A22" s="66"/>
      <c r="B22" s="186" t="s">
        <v>79</v>
      </c>
      <c r="C22" s="2"/>
      <c r="D22" s="2">
        <v>1</v>
      </c>
      <c r="E22" s="63" t="s">
        <v>82</v>
      </c>
      <c r="F22" s="4">
        <v>30</v>
      </c>
      <c r="G22" s="3">
        <v>25</v>
      </c>
      <c r="H22" s="3"/>
      <c r="I22" s="3"/>
      <c r="J22" s="3"/>
      <c r="K22" s="3"/>
      <c r="L22" s="3"/>
      <c r="M22" s="3"/>
      <c r="N22" s="3"/>
      <c r="O22" s="3"/>
      <c r="P22" s="69"/>
      <c r="Q22" s="68"/>
      <c r="R22" s="60"/>
      <c r="S22" s="103"/>
      <c r="T22" s="180"/>
      <c r="U22" s="21"/>
      <c r="V22" s="21"/>
      <c r="W22" s="21"/>
      <c r="X22" s="21"/>
    </row>
    <row r="23" spans="1:24" ht="15.75" x14ac:dyDescent="0.25">
      <c r="A23" s="66"/>
      <c r="B23" s="186" t="s">
        <v>80</v>
      </c>
      <c r="C23" s="2"/>
      <c r="D23" s="2">
        <v>1</v>
      </c>
      <c r="E23" s="63"/>
      <c r="F23" s="4">
        <v>10</v>
      </c>
      <c r="G23" s="3">
        <v>0</v>
      </c>
      <c r="H23" s="3">
        <v>59</v>
      </c>
      <c r="I23" s="3">
        <v>36</v>
      </c>
      <c r="J23" s="3">
        <v>2</v>
      </c>
      <c r="K23" s="3">
        <v>42</v>
      </c>
      <c r="L23" s="3">
        <v>0</v>
      </c>
      <c r="M23" s="3">
        <v>2</v>
      </c>
      <c r="N23" s="3">
        <v>0</v>
      </c>
      <c r="O23" s="3">
        <v>2</v>
      </c>
      <c r="P23" s="69">
        <v>0</v>
      </c>
      <c r="Q23" s="68">
        <f t="shared" si="0"/>
        <v>139</v>
      </c>
      <c r="R23" s="60">
        <f t="shared" si="1"/>
        <v>4</v>
      </c>
      <c r="S23" s="103">
        <f t="shared" si="2"/>
        <v>143</v>
      </c>
      <c r="T23" s="180"/>
      <c r="U23" s="21"/>
      <c r="V23" s="21"/>
      <c r="W23" s="21"/>
      <c r="X23" s="21"/>
    </row>
    <row r="24" spans="1:24" ht="15.75" x14ac:dyDescent="0.25">
      <c r="A24" s="66"/>
      <c r="B24" s="186" t="s">
        <v>81</v>
      </c>
      <c r="C24" s="2" t="s">
        <v>82</v>
      </c>
      <c r="D24" s="2">
        <v>1</v>
      </c>
      <c r="E24" s="63"/>
      <c r="F24" s="4"/>
      <c r="G24" s="3"/>
      <c r="H24" s="3"/>
      <c r="I24" s="3"/>
      <c r="J24" s="3">
        <v>300</v>
      </c>
      <c r="K24" s="3">
        <v>300</v>
      </c>
      <c r="L24" s="3"/>
      <c r="M24" s="3"/>
      <c r="N24" s="3"/>
      <c r="O24" s="3"/>
      <c r="P24" s="69"/>
      <c r="Q24" s="68"/>
      <c r="R24" s="60"/>
      <c r="S24" s="103"/>
      <c r="T24" s="180"/>
      <c r="U24" s="21"/>
      <c r="V24" s="21"/>
      <c r="W24" s="21"/>
      <c r="X24" s="21"/>
    </row>
    <row r="25" spans="1:24" ht="15.75" x14ac:dyDescent="0.25">
      <c r="A25" s="66"/>
      <c r="B25" s="186" t="s">
        <v>75</v>
      </c>
      <c r="C25" s="2"/>
      <c r="D25" s="2">
        <v>1</v>
      </c>
      <c r="E25" s="63"/>
      <c r="F25" s="4">
        <v>85</v>
      </c>
      <c r="G25" s="3">
        <v>85</v>
      </c>
      <c r="H25" s="3">
        <v>0</v>
      </c>
      <c r="I25" s="3">
        <v>0</v>
      </c>
      <c r="J25" s="3">
        <v>0</v>
      </c>
      <c r="K25" s="3">
        <v>0</v>
      </c>
      <c r="L25" s="3">
        <v>0</v>
      </c>
      <c r="M25" s="3">
        <v>0</v>
      </c>
      <c r="N25" s="3">
        <v>0</v>
      </c>
      <c r="O25" s="3">
        <v>0</v>
      </c>
      <c r="P25" s="69">
        <v>0</v>
      </c>
      <c r="Q25" s="68">
        <f t="shared" si="0"/>
        <v>85</v>
      </c>
      <c r="R25" s="60">
        <f t="shared" si="1"/>
        <v>0</v>
      </c>
      <c r="S25" s="103">
        <f t="shared" si="2"/>
        <v>85</v>
      </c>
      <c r="T25" s="180"/>
      <c r="U25" s="21"/>
      <c r="V25" s="21"/>
      <c r="W25" s="21"/>
      <c r="X25" s="21"/>
    </row>
    <row r="26" spans="1:24" ht="15.75" x14ac:dyDescent="0.25">
      <c r="A26" s="66"/>
      <c r="B26" s="186" t="s">
        <v>76</v>
      </c>
      <c r="C26" s="2"/>
      <c r="D26" s="2">
        <v>1</v>
      </c>
      <c r="E26" s="63"/>
      <c r="F26" s="4">
        <v>30</v>
      </c>
      <c r="G26" s="3">
        <v>85</v>
      </c>
      <c r="H26" s="3">
        <v>75</v>
      </c>
      <c r="I26" s="3">
        <v>0</v>
      </c>
      <c r="J26" s="3">
        <v>200</v>
      </c>
      <c r="K26" s="3">
        <v>200</v>
      </c>
      <c r="L26" s="3">
        <v>0</v>
      </c>
      <c r="M26" s="3">
        <v>0</v>
      </c>
      <c r="N26" s="3">
        <v>100</v>
      </c>
      <c r="O26" s="3">
        <v>100</v>
      </c>
      <c r="P26" s="69">
        <v>0</v>
      </c>
      <c r="Q26" s="68">
        <f t="shared" si="0"/>
        <v>560</v>
      </c>
      <c r="R26" s="60">
        <f t="shared" si="1"/>
        <v>200</v>
      </c>
      <c r="S26" s="103">
        <f t="shared" si="2"/>
        <v>760</v>
      </c>
      <c r="T26" s="180"/>
      <c r="U26" s="21"/>
      <c r="V26" s="21"/>
      <c r="W26" s="21"/>
      <c r="X26" s="21"/>
    </row>
    <row r="27" spans="1:24" ht="15.75" x14ac:dyDescent="0.25">
      <c r="A27" s="66"/>
      <c r="B27" s="35">
        <v>8</v>
      </c>
      <c r="C27" s="2"/>
      <c r="D27" s="2"/>
      <c r="E27" s="63"/>
      <c r="F27" s="4">
        <v>0</v>
      </c>
      <c r="G27" s="3">
        <v>0</v>
      </c>
      <c r="H27" s="3">
        <v>0</v>
      </c>
      <c r="I27" s="3">
        <v>0</v>
      </c>
      <c r="J27" s="3">
        <v>0</v>
      </c>
      <c r="K27" s="3">
        <v>0</v>
      </c>
      <c r="L27" s="3">
        <v>0</v>
      </c>
      <c r="M27" s="3">
        <v>0</v>
      </c>
      <c r="N27" s="3">
        <v>0</v>
      </c>
      <c r="O27" s="3">
        <v>0</v>
      </c>
      <c r="P27" s="69">
        <v>0</v>
      </c>
      <c r="Q27" s="68">
        <f t="shared" si="0"/>
        <v>0</v>
      </c>
      <c r="R27" s="60">
        <f t="shared" si="1"/>
        <v>0</v>
      </c>
      <c r="S27" s="103">
        <f t="shared" si="2"/>
        <v>0</v>
      </c>
      <c r="T27" s="180"/>
      <c r="U27" s="21"/>
      <c r="V27" s="21"/>
      <c r="W27" s="21"/>
      <c r="X27" s="21"/>
    </row>
    <row r="28" spans="1:24" ht="15.75" x14ac:dyDescent="0.25">
      <c r="A28" s="67"/>
      <c r="B28" s="35">
        <v>9</v>
      </c>
      <c r="C28" s="2"/>
      <c r="D28" s="2"/>
      <c r="E28" s="63"/>
      <c r="F28" s="4">
        <v>0</v>
      </c>
      <c r="G28" s="3">
        <v>0</v>
      </c>
      <c r="H28" s="3">
        <v>0</v>
      </c>
      <c r="I28" s="3">
        <v>0</v>
      </c>
      <c r="J28" s="3">
        <v>0</v>
      </c>
      <c r="K28" s="3">
        <v>0</v>
      </c>
      <c r="L28" s="3">
        <v>0</v>
      </c>
      <c r="M28" s="3">
        <v>0</v>
      </c>
      <c r="N28" s="3">
        <v>0</v>
      </c>
      <c r="O28" s="3">
        <v>0</v>
      </c>
      <c r="P28" s="69">
        <v>0</v>
      </c>
      <c r="Q28" s="68">
        <f t="shared" si="0"/>
        <v>0</v>
      </c>
      <c r="R28" s="60">
        <f t="shared" si="1"/>
        <v>0</v>
      </c>
      <c r="S28" s="103">
        <f t="shared" si="2"/>
        <v>0</v>
      </c>
      <c r="T28" s="180"/>
      <c r="U28" s="21"/>
      <c r="V28" s="21"/>
      <c r="W28" s="21"/>
      <c r="X28" s="21"/>
    </row>
    <row r="29" spans="1:24" ht="15.75" x14ac:dyDescent="0.25">
      <c r="A29" s="66"/>
      <c r="B29" s="35">
        <v>10</v>
      </c>
      <c r="C29" s="2"/>
      <c r="D29" s="2"/>
      <c r="E29" s="63"/>
      <c r="F29" s="4">
        <v>0</v>
      </c>
      <c r="G29" s="3">
        <v>0</v>
      </c>
      <c r="H29" s="3">
        <v>0</v>
      </c>
      <c r="I29" s="3">
        <v>0</v>
      </c>
      <c r="J29" s="3">
        <v>0</v>
      </c>
      <c r="K29" s="3">
        <v>0</v>
      </c>
      <c r="L29" s="4">
        <v>0</v>
      </c>
      <c r="M29" s="3">
        <v>0</v>
      </c>
      <c r="N29" s="3">
        <v>0</v>
      </c>
      <c r="O29" s="4">
        <v>0</v>
      </c>
      <c r="P29" s="69">
        <v>0</v>
      </c>
      <c r="Q29" s="68">
        <f t="shared" si="0"/>
        <v>0</v>
      </c>
      <c r="R29" s="60">
        <f t="shared" si="1"/>
        <v>0</v>
      </c>
      <c r="S29" s="103">
        <f t="shared" si="2"/>
        <v>0</v>
      </c>
      <c r="T29" s="180"/>
      <c r="U29" s="21"/>
      <c r="V29" s="21"/>
      <c r="W29" s="21"/>
      <c r="X29" s="21"/>
    </row>
    <row r="30" spans="1:24" ht="15.75" x14ac:dyDescent="0.25">
      <c r="A30" s="66"/>
      <c r="B30" s="35" t="s">
        <v>9</v>
      </c>
      <c r="C30" s="2"/>
      <c r="D30" s="2"/>
      <c r="E30" s="63"/>
      <c r="F30" s="4">
        <v>84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5">
        <v>0</v>
      </c>
      <c r="M30" s="3">
        <v>0</v>
      </c>
      <c r="N30" s="4">
        <v>0</v>
      </c>
      <c r="O30" s="5">
        <v>0</v>
      </c>
      <c r="P30" s="69">
        <v>0</v>
      </c>
      <c r="Q30" s="68">
        <f t="shared" si="0"/>
        <v>0</v>
      </c>
      <c r="R30" s="60">
        <f t="shared" si="1"/>
        <v>0</v>
      </c>
      <c r="S30" s="103">
        <f t="shared" si="2"/>
        <v>0</v>
      </c>
      <c r="T30" s="180"/>
      <c r="U30" s="21"/>
      <c r="V30" s="21"/>
      <c r="W30" s="21"/>
      <c r="X30" s="21"/>
    </row>
    <row r="31" spans="1:24" s="36" customFormat="1" ht="16.5" thickBot="1" x14ac:dyDescent="0.3">
      <c r="A31" s="67"/>
      <c r="B31" s="212" t="s">
        <v>36</v>
      </c>
      <c r="C31" s="213"/>
      <c r="D31" s="213"/>
      <c r="E31" s="214"/>
      <c r="F31" s="130">
        <f>SUM(F18:F30)</f>
        <v>309</v>
      </c>
      <c r="G31" s="131">
        <f>SUM(G18:G30)</f>
        <v>395</v>
      </c>
      <c r="H31" s="132">
        <f>SUM(H18:H30)</f>
        <v>134</v>
      </c>
      <c r="I31" s="131">
        <f>SUM(I18:I30)</f>
        <v>36</v>
      </c>
      <c r="J31" s="132">
        <f t="shared" ref="J31:S31" si="3">SUM(J18:J30)</f>
        <v>542</v>
      </c>
      <c r="K31" s="131">
        <f t="shared" si="3"/>
        <v>542</v>
      </c>
      <c r="L31" s="131">
        <f t="shared" si="3"/>
        <v>0</v>
      </c>
      <c r="M31" s="132">
        <f t="shared" si="3"/>
        <v>42</v>
      </c>
      <c r="N31" s="132">
        <f t="shared" si="3"/>
        <v>100</v>
      </c>
      <c r="O31" s="131">
        <f t="shared" si="3"/>
        <v>102</v>
      </c>
      <c r="P31" s="133">
        <f t="shared" si="3"/>
        <v>0</v>
      </c>
      <c r="Q31" s="132">
        <f t="shared" si="3"/>
        <v>1024</v>
      </c>
      <c r="R31" s="131">
        <f t="shared" si="3"/>
        <v>244</v>
      </c>
      <c r="S31" s="133">
        <f t="shared" si="3"/>
        <v>1268</v>
      </c>
      <c r="T31" s="180"/>
      <c r="U31" s="21"/>
      <c r="V31" s="21"/>
      <c r="W31" s="21"/>
      <c r="X31" s="21"/>
    </row>
    <row r="32" spans="1:24" ht="16.5" thickTop="1" x14ac:dyDescent="0.25">
      <c r="A32" s="66"/>
      <c r="B32" s="215" t="s">
        <v>26</v>
      </c>
      <c r="C32" s="216"/>
      <c r="D32" s="216"/>
      <c r="E32" s="217"/>
      <c r="F32" s="37"/>
      <c r="G32" s="82"/>
      <c r="H32" s="81"/>
      <c r="I32" s="37"/>
      <c r="J32" s="37"/>
      <c r="K32" s="37"/>
      <c r="L32" s="37"/>
      <c r="M32" s="37"/>
      <c r="N32" s="37"/>
      <c r="O32" s="37"/>
      <c r="P32" s="64"/>
      <c r="Q32" s="37"/>
      <c r="R32" s="37"/>
      <c r="S32" s="64"/>
      <c r="T32" s="180"/>
      <c r="U32" s="21"/>
      <c r="V32" s="21"/>
      <c r="W32" s="21"/>
      <c r="X32" s="21"/>
    </row>
    <row r="33" spans="1:24" ht="15.75" x14ac:dyDescent="0.25">
      <c r="A33" s="67"/>
      <c r="B33" s="218" t="s">
        <v>22</v>
      </c>
      <c r="C33" s="219"/>
      <c r="D33" s="219"/>
      <c r="E33" s="220"/>
      <c r="F33" s="12"/>
      <c r="G33" s="12">
        <v>0.02</v>
      </c>
      <c r="H33" s="12">
        <v>0.02</v>
      </c>
      <c r="I33" s="11">
        <v>0.02</v>
      </c>
      <c r="J33" s="11">
        <v>0.02</v>
      </c>
      <c r="K33" s="11">
        <v>0.02</v>
      </c>
      <c r="L33" s="12">
        <v>0.02</v>
      </c>
      <c r="M33" s="11">
        <v>0.02</v>
      </c>
      <c r="N33" s="11">
        <v>0.02</v>
      </c>
      <c r="O33" s="11">
        <v>0.02</v>
      </c>
      <c r="P33" s="70">
        <v>0.02</v>
      </c>
      <c r="Q33" s="68"/>
      <c r="R33" s="60"/>
      <c r="S33" s="103"/>
      <c r="T33" s="180"/>
      <c r="U33" s="21"/>
      <c r="V33" s="21"/>
      <c r="W33" s="21"/>
      <c r="X33" s="21"/>
    </row>
    <row r="34" spans="1:24" s="36" customFormat="1" ht="16.5" thickBot="1" x14ac:dyDescent="0.3">
      <c r="A34" s="67"/>
      <c r="B34" s="212" t="s">
        <v>36</v>
      </c>
      <c r="C34" s="221"/>
      <c r="D34" s="221"/>
      <c r="E34" s="222"/>
      <c r="F34" s="130">
        <f>F31-(-F33*F31)</f>
        <v>309</v>
      </c>
      <c r="G34" s="131">
        <f t="shared" ref="G34:P34" si="4">G31-(-G33*G31)</f>
        <v>402.9</v>
      </c>
      <c r="H34" s="132">
        <f t="shared" si="4"/>
        <v>136.68</v>
      </c>
      <c r="I34" s="131">
        <f t="shared" si="4"/>
        <v>36.72</v>
      </c>
      <c r="J34" s="132">
        <f t="shared" si="4"/>
        <v>552.84</v>
      </c>
      <c r="K34" s="131">
        <f t="shared" si="4"/>
        <v>552.84</v>
      </c>
      <c r="L34" s="131">
        <f t="shared" si="4"/>
        <v>0</v>
      </c>
      <c r="M34" s="132">
        <f t="shared" si="4"/>
        <v>42.84</v>
      </c>
      <c r="N34" s="132">
        <f t="shared" si="4"/>
        <v>102</v>
      </c>
      <c r="O34" s="131">
        <f t="shared" si="4"/>
        <v>104.04</v>
      </c>
      <c r="P34" s="133">
        <f t="shared" si="4"/>
        <v>0</v>
      </c>
      <c r="Q34" s="132">
        <f>SUM(G34:K34)</f>
        <v>1681.98</v>
      </c>
      <c r="R34" s="131">
        <f>SUM(L34:P34)</f>
        <v>248.88</v>
      </c>
      <c r="S34" s="133">
        <f>SUM(Q34+R34)</f>
        <v>1930.8600000000001</v>
      </c>
      <c r="T34" s="180"/>
      <c r="U34" s="21"/>
      <c r="V34" s="21"/>
      <c r="W34" s="21"/>
      <c r="X34" s="21"/>
    </row>
    <row r="35" spans="1:24" s="108" customFormat="1" ht="19.5" customHeight="1" thickTop="1" thickBot="1" x14ac:dyDescent="0.3">
      <c r="A35" s="110"/>
      <c r="B35" s="201" t="s">
        <v>54</v>
      </c>
      <c r="C35" s="201"/>
      <c r="D35" s="223"/>
      <c r="E35" s="224"/>
      <c r="F35" s="100">
        <v>0</v>
      </c>
      <c r="G35" s="99">
        <f t="shared" ref="G35:P35" si="5">IF(G34,G62/G34-1,0)*-1</f>
        <v>0.13129808885579541</v>
      </c>
      <c r="H35" s="99">
        <f t="shared" si="5"/>
        <v>0.26836406204272756</v>
      </c>
      <c r="I35" s="99">
        <f t="shared" si="5"/>
        <v>-0.36165577342047928</v>
      </c>
      <c r="J35" s="99">
        <f t="shared" si="5"/>
        <v>0.36690543376022</v>
      </c>
      <c r="K35" s="99">
        <f t="shared" si="5"/>
        <v>0.36690543376022</v>
      </c>
      <c r="L35" s="99">
        <f t="shared" si="5"/>
        <v>0</v>
      </c>
      <c r="M35" s="99">
        <f t="shared" si="5"/>
        <v>-0.1671335200746964</v>
      </c>
      <c r="N35" s="99">
        <f t="shared" si="5"/>
        <v>0.50980392156862742</v>
      </c>
      <c r="O35" s="99">
        <f t="shared" si="5"/>
        <v>0.51941560938100739</v>
      </c>
      <c r="P35" s="107">
        <f t="shared" si="5"/>
        <v>0</v>
      </c>
      <c r="Q35" s="100">
        <f>SUM(G35:K35)/5</f>
        <v>0.15436344899969673</v>
      </c>
      <c r="R35" s="120">
        <f>SUM(L35:P35)/5</f>
        <v>0.17241720217498768</v>
      </c>
      <c r="S35" s="121">
        <f>SUM(G35:P35)/10</f>
        <v>0.16339032558734221</v>
      </c>
      <c r="T35" s="181"/>
      <c r="U35" s="111"/>
      <c r="V35" s="111"/>
      <c r="W35" s="111"/>
      <c r="X35" s="111"/>
    </row>
    <row r="36" spans="1:24" s="46" customFormat="1" ht="16.5" thickTop="1" x14ac:dyDescent="0.25">
      <c r="A36" s="13"/>
      <c r="B36" s="39"/>
      <c r="C36" s="40"/>
      <c r="D36" s="41"/>
      <c r="E36" s="42"/>
      <c r="F36" s="43"/>
      <c r="G36" s="44"/>
      <c r="H36" s="43"/>
      <c r="I36" s="43"/>
      <c r="J36" s="43"/>
      <c r="K36" s="43"/>
      <c r="L36" s="43"/>
      <c r="M36" s="43"/>
      <c r="N36" s="43"/>
      <c r="O36" s="43"/>
      <c r="P36" s="43"/>
      <c r="Q36" s="45"/>
      <c r="R36" s="45"/>
      <c r="S36" s="45"/>
      <c r="T36" s="182"/>
      <c r="U36" s="45"/>
      <c r="V36" s="45"/>
      <c r="W36" s="45"/>
      <c r="X36" s="45"/>
    </row>
    <row r="37" spans="1:24" s="21" customFormat="1" ht="24.75" customHeight="1" x14ac:dyDescent="0.25">
      <c r="A37" s="66"/>
      <c r="B37" s="209" t="s">
        <v>58</v>
      </c>
      <c r="C37" s="210"/>
      <c r="D37" s="210"/>
      <c r="E37" s="211"/>
      <c r="F37" s="134">
        <v>2025</v>
      </c>
      <c r="G37" s="135">
        <v>2026</v>
      </c>
      <c r="H37" s="136">
        <v>2027</v>
      </c>
      <c r="I37" s="135">
        <v>2028</v>
      </c>
      <c r="J37" s="136">
        <v>2029</v>
      </c>
      <c r="K37" s="135">
        <v>2030</v>
      </c>
      <c r="L37" s="136">
        <v>2031</v>
      </c>
      <c r="M37" s="135">
        <v>2032</v>
      </c>
      <c r="N37" s="136">
        <v>2033</v>
      </c>
      <c r="O37" s="135">
        <v>2034</v>
      </c>
      <c r="P37" s="137">
        <v>2035</v>
      </c>
      <c r="Q37" s="140" t="s">
        <v>49</v>
      </c>
      <c r="R37" s="141" t="s">
        <v>50</v>
      </c>
      <c r="S37" s="142" t="s">
        <v>51</v>
      </c>
      <c r="T37" s="180"/>
    </row>
    <row r="38" spans="1:24" ht="15.75" x14ac:dyDescent="0.25">
      <c r="A38" s="66"/>
      <c r="B38" s="207" t="s">
        <v>30</v>
      </c>
      <c r="C38" s="208"/>
      <c r="D38" s="208"/>
      <c r="E38" s="208"/>
      <c r="F38" s="3">
        <v>0</v>
      </c>
      <c r="G38" s="5">
        <v>0</v>
      </c>
      <c r="H38" s="3">
        <v>0</v>
      </c>
      <c r="I38" s="3">
        <v>0</v>
      </c>
      <c r="J38" s="3">
        <v>0</v>
      </c>
      <c r="K38" s="3">
        <v>0</v>
      </c>
      <c r="L38" s="3">
        <v>0</v>
      </c>
      <c r="M38" s="3">
        <v>0</v>
      </c>
      <c r="N38" s="3">
        <v>0</v>
      </c>
      <c r="O38" s="3">
        <v>0</v>
      </c>
      <c r="P38" s="69">
        <v>0</v>
      </c>
      <c r="Q38" s="68">
        <f>SUM(G38:K38)</f>
        <v>0</v>
      </c>
      <c r="R38" s="60">
        <f t="shared" ref="R38:R44" si="6">SUM(L38:P38)</f>
        <v>0</v>
      </c>
      <c r="S38" s="103">
        <f>SUM(Q38:R38)</f>
        <v>0</v>
      </c>
      <c r="T38" s="180"/>
      <c r="U38" s="21"/>
      <c r="V38" s="21"/>
      <c r="W38" s="21"/>
      <c r="X38" s="21"/>
    </row>
    <row r="39" spans="1:24" ht="15.75" x14ac:dyDescent="0.25">
      <c r="A39" s="67"/>
      <c r="B39" s="186" t="s">
        <v>72</v>
      </c>
      <c r="C39" s="186"/>
      <c r="D39" s="186">
        <v>3</v>
      </c>
      <c r="E39" s="186"/>
      <c r="F39" s="3">
        <v>8</v>
      </c>
      <c r="G39" s="3">
        <v>5</v>
      </c>
      <c r="H39" s="4">
        <v>5</v>
      </c>
      <c r="I39" s="3">
        <v>5</v>
      </c>
      <c r="J39" s="3">
        <v>5</v>
      </c>
      <c r="K39" s="3">
        <v>5</v>
      </c>
      <c r="L39" s="3">
        <v>5</v>
      </c>
      <c r="M39" s="3">
        <v>5</v>
      </c>
      <c r="N39" s="3">
        <v>5</v>
      </c>
      <c r="O39" s="3">
        <v>5</v>
      </c>
      <c r="P39" s="69">
        <v>5</v>
      </c>
      <c r="Q39" s="68">
        <f t="shared" ref="Q39:Q44" si="7">SUM(G39:K39)</f>
        <v>25</v>
      </c>
      <c r="R39" s="60">
        <f t="shared" si="6"/>
        <v>25</v>
      </c>
      <c r="S39" s="103">
        <f t="shared" ref="S39:S43" si="8">SUM(Q39:R39)</f>
        <v>50</v>
      </c>
      <c r="T39" s="180"/>
      <c r="U39" s="21"/>
      <c r="V39" s="21"/>
      <c r="W39" s="21"/>
      <c r="X39" s="21"/>
    </row>
    <row r="40" spans="1:24" ht="15.75" x14ac:dyDescent="0.25">
      <c r="A40" s="66"/>
      <c r="B40" s="186" t="s">
        <v>73</v>
      </c>
      <c r="C40" s="186"/>
      <c r="D40" s="186">
        <v>3</v>
      </c>
      <c r="E40" s="186"/>
      <c r="F40" s="3">
        <v>5</v>
      </c>
      <c r="G40" s="3">
        <v>10</v>
      </c>
      <c r="H40" s="4">
        <v>5</v>
      </c>
      <c r="I40" s="4">
        <v>5</v>
      </c>
      <c r="J40" s="4">
        <v>5</v>
      </c>
      <c r="K40" s="4">
        <v>5</v>
      </c>
      <c r="L40" s="4">
        <v>5</v>
      </c>
      <c r="M40" s="4">
        <v>5</v>
      </c>
      <c r="N40" s="4">
        <v>5</v>
      </c>
      <c r="O40" s="4">
        <v>5</v>
      </c>
      <c r="P40" s="4">
        <v>5</v>
      </c>
      <c r="Q40" s="68">
        <f t="shared" si="7"/>
        <v>30</v>
      </c>
      <c r="R40" s="60">
        <f t="shared" si="6"/>
        <v>25</v>
      </c>
      <c r="S40" s="103">
        <f t="shared" si="8"/>
        <v>55</v>
      </c>
      <c r="T40" s="180"/>
      <c r="U40" s="21"/>
      <c r="V40" s="21"/>
      <c r="W40" s="21"/>
      <c r="X40" s="21"/>
    </row>
    <row r="41" spans="1:24" ht="15.75" x14ac:dyDescent="0.25">
      <c r="A41" s="66"/>
      <c r="B41" s="186" t="s">
        <v>80</v>
      </c>
      <c r="C41" s="186"/>
      <c r="D41" s="186">
        <v>3</v>
      </c>
      <c r="E41" s="186"/>
      <c r="F41" s="3">
        <v>107</v>
      </c>
      <c r="G41" s="3">
        <v>130</v>
      </c>
      <c r="H41" s="4">
        <v>68</v>
      </c>
      <c r="I41" s="4">
        <v>68</v>
      </c>
      <c r="J41" s="4">
        <v>67</v>
      </c>
      <c r="K41" s="4">
        <v>67</v>
      </c>
      <c r="L41" s="4">
        <v>67</v>
      </c>
      <c r="M41" s="4">
        <v>67</v>
      </c>
      <c r="N41" s="4">
        <v>67</v>
      </c>
      <c r="O41" s="4">
        <v>67</v>
      </c>
      <c r="P41" s="4">
        <v>67</v>
      </c>
      <c r="Q41" s="68">
        <f t="shared" si="7"/>
        <v>400</v>
      </c>
      <c r="R41" s="60">
        <f t="shared" si="6"/>
        <v>335</v>
      </c>
      <c r="S41" s="103">
        <f t="shared" si="8"/>
        <v>735</v>
      </c>
      <c r="T41" s="180"/>
      <c r="U41" s="21"/>
      <c r="V41" s="21"/>
      <c r="W41" s="21"/>
      <c r="X41" s="21"/>
    </row>
    <row r="42" spans="1:24" ht="15.75" x14ac:dyDescent="0.25">
      <c r="A42" s="67"/>
      <c r="B42" s="186" t="s">
        <v>76</v>
      </c>
      <c r="C42" s="186"/>
      <c r="D42" s="186">
        <v>3</v>
      </c>
      <c r="E42" s="186"/>
      <c r="F42" s="3">
        <v>21</v>
      </c>
      <c r="G42" s="3">
        <v>94</v>
      </c>
      <c r="H42" s="4">
        <v>20</v>
      </c>
      <c r="I42" s="3">
        <v>30</v>
      </c>
      <c r="J42" s="3">
        <v>30</v>
      </c>
      <c r="K42" s="3">
        <v>30</v>
      </c>
      <c r="L42" s="3">
        <v>30</v>
      </c>
      <c r="M42" s="3">
        <v>30</v>
      </c>
      <c r="N42" s="3">
        <v>30</v>
      </c>
      <c r="O42" s="3">
        <v>30</v>
      </c>
      <c r="P42" s="3">
        <v>30</v>
      </c>
      <c r="Q42" s="68">
        <f t="shared" si="7"/>
        <v>204</v>
      </c>
      <c r="R42" s="60">
        <f t="shared" si="6"/>
        <v>150</v>
      </c>
      <c r="S42" s="103">
        <f t="shared" si="8"/>
        <v>354</v>
      </c>
      <c r="T42" s="180"/>
      <c r="U42" s="21"/>
      <c r="V42" s="21"/>
      <c r="W42" s="21"/>
      <c r="X42" s="21"/>
    </row>
    <row r="43" spans="1:24" ht="15.75" x14ac:dyDescent="0.25">
      <c r="A43" s="66"/>
      <c r="B43" s="186" t="s">
        <v>9</v>
      </c>
      <c r="C43" s="186"/>
      <c r="D43" s="186">
        <v>3</v>
      </c>
      <c r="E43" s="186"/>
      <c r="F43" s="3">
        <v>43</v>
      </c>
      <c r="G43" s="3">
        <v>50</v>
      </c>
      <c r="H43" s="4">
        <v>50</v>
      </c>
      <c r="I43" s="4">
        <v>50</v>
      </c>
      <c r="J43" s="4">
        <v>50</v>
      </c>
      <c r="K43" s="4">
        <v>50</v>
      </c>
      <c r="L43" s="4">
        <v>50</v>
      </c>
      <c r="M43" s="4">
        <v>50</v>
      </c>
      <c r="N43" s="4">
        <v>50</v>
      </c>
      <c r="O43" s="4">
        <v>50</v>
      </c>
      <c r="P43" s="4">
        <v>50</v>
      </c>
      <c r="Q43" s="68">
        <f t="shared" si="7"/>
        <v>250</v>
      </c>
      <c r="R43" s="60">
        <f t="shared" si="6"/>
        <v>250</v>
      </c>
      <c r="S43" s="103">
        <f t="shared" si="8"/>
        <v>500</v>
      </c>
      <c r="T43" s="180"/>
      <c r="U43" s="21"/>
      <c r="V43" s="21"/>
      <c r="W43" s="21"/>
      <c r="X43" s="21"/>
    </row>
    <row r="44" spans="1:24" s="36" customFormat="1" ht="16.5" thickBot="1" x14ac:dyDescent="0.3">
      <c r="A44" s="66"/>
      <c r="B44" s="212" t="s">
        <v>77</v>
      </c>
      <c r="C44" s="213"/>
      <c r="D44" s="213"/>
      <c r="E44" s="214"/>
      <c r="F44" s="130">
        <f t="shared" ref="F44" si="9">SUM(F38:F43)</f>
        <v>184</v>
      </c>
      <c r="G44" s="131">
        <f t="shared" ref="G44:P44" si="10">SUM(G38:G43)</f>
        <v>289</v>
      </c>
      <c r="H44" s="132">
        <f t="shared" si="10"/>
        <v>148</v>
      </c>
      <c r="I44" s="131">
        <f t="shared" si="10"/>
        <v>158</v>
      </c>
      <c r="J44" s="132">
        <f t="shared" si="10"/>
        <v>157</v>
      </c>
      <c r="K44" s="131">
        <f t="shared" si="10"/>
        <v>157</v>
      </c>
      <c r="L44" s="131">
        <f t="shared" si="10"/>
        <v>157</v>
      </c>
      <c r="M44" s="132">
        <f t="shared" si="10"/>
        <v>157</v>
      </c>
      <c r="N44" s="132">
        <f t="shared" si="10"/>
        <v>157</v>
      </c>
      <c r="O44" s="131">
        <f t="shared" si="10"/>
        <v>157</v>
      </c>
      <c r="P44" s="133">
        <f t="shared" si="10"/>
        <v>157</v>
      </c>
      <c r="Q44" s="132">
        <f t="shared" si="7"/>
        <v>909</v>
      </c>
      <c r="R44" s="131">
        <f t="shared" si="6"/>
        <v>785</v>
      </c>
      <c r="S44" s="133">
        <f>SUM(Q44+R44)</f>
        <v>1694</v>
      </c>
      <c r="T44" s="180"/>
      <c r="U44" s="21"/>
      <c r="V44" s="21"/>
      <c r="W44" s="21"/>
      <c r="X44" s="21"/>
    </row>
    <row r="45" spans="1:24" ht="16.5" thickTop="1" x14ac:dyDescent="0.25">
      <c r="A45" s="66"/>
      <c r="B45" s="225" t="s">
        <v>26</v>
      </c>
      <c r="C45" s="226"/>
      <c r="D45" s="226"/>
      <c r="E45" s="227"/>
      <c r="F45" s="73"/>
      <c r="G45" s="83"/>
      <c r="H45" s="84"/>
      <c r="I45" s="47"/>
      <c r="J45" s="47"/>
      <c r="K45" s="47"/>
      <c r="L45" s="47"/>
      <c r="M45" s="47"/>
      <c r="N45" s="47"/>
      <c r="O45" s="47"/>
      <c r="P45" s="72"/>
      <c r="Q45" s="47"/>
      <c r="R45" s="47"/>
      <c r="S45" s="104"/>
      <c r="T45" s="180"/>
      <c r="U45" s="21"/>
      <c r="V45" s="21"/>
      <c r="W45" s="21"/>
      <c r="X45" s="21"/>
    </row>
    <row r="46" spans="1:24" ht="15.75" x14ac:dyDescent="0.25">
      <c r="A46" s="67"/>
      <c r="B46" s="228" t="s">
        <v>22</v>
      </c>
      <c r="C46" s="229"/>
      <c r="D46" s="229"/>
      <c r="E46" s="230"/>
      <c r="F46" s="12"/>
      <c r="G46" s="12">
        <v>0.02</v>
      </c>
      <c r="H46" s="12">
        <v>0.02</v>
      </c>
      <c r="I46" s="11">
        <v>0.02</v>
      </c>
      <c r="J46" s="12">
        <v>0.02</v>
      </c>
      <c r="K46" s="11">
        <v>0.02</v>
      </c>
      <c r="L46" s="11">
        <v>0.02</v>
      </c>
      <c r="M46" s="11">
        <v>0.02</v>
      </c>
      <c r="N46" s="11">
        <v>0.02</v>
      </c>
      <c r="O46" s="11">
        <v>0.02</v>
      </c>
      <c r="P46" s="70">
        <v>0.02</v>
      </c>
      <c r="Q46" s="74"/>
      <c r="R46" s="48"/>
      <c r="S46" s="105"/>
      <c r="T46" s="180"/>
      <c r="U46" s="21"/>
      <c r="V46" s="21"/>
      <c r="W46" s="21"/>
      <c r="X46" s="21"/>
    </row>
    <row r="47" spans="1:24" s="36" customFormat="1" ht="16.5" thickBot="1" x14ac:dyDescent="0.3">
      <c r="A47" s="67"/>
      <c r="B47" s="212" t="s">
        <v>37</v>
      </c>
      <c r="C47" s="221"/>
      <c r="D47" s="221"/>
      <c r="E47" s="222"/>
      <c r="F47" s="130">
        <f>F44-(-F46*F44)</f>
        <v>184</v>
      </c>
      <c r="G47" s="131">
        <f t="shared" ref="G47" si="11">G44-(-G46*G44)</f>
        <v>294.77999999999997</v>
      </c>
      <c r="H47" s="132">
        <f t="shared" ref="H47" si="12">H44-(-H46*H44)</f>
        <v>150.96</v>
      </c>
      <c r="I47" s="131">
        <f t="shared" ref="I47" si="13">I44-(-I46*I44)</f>
        <v>161.16</v>
      </c>
      <c r="J47" s="132">
        <f t="shared" ref="J47" si="14">J44-(-J46*J44)</f>
        <v>160.13999999999999</v>
      </c>
      <c r="K47" s="131">
        <f t="shared" ref="K47" si="15">K44-(-K46*K44)</f>
        <v>160.13999999999999</v>
      </c>
      <c r="L47" s="131">
        <f t="shared" ref="L47" si="16">L44-(-L46*L44)</f>
        <v>160.13999999999999</v>
      </c>
      <c r="M47" s="132">
        <f t="shared" ref="M47" si="17">M44-(-M46*M44)</f>
        <v>160.13999999999999</v>
      </c>
      <c r="N47" s="132">
        <f t="shared" ref="N47" si="18">N44-(-N46*N44)</f>
        <v>160.13999999999999</v>
      </c>
      <c r="O47" s="131">
        <f t="shared" ref="O47" si="19">O44-(-O46*O44)</f>
        <v>160.13999999999999</v>
      </c>
      <c r="P47" s="133">
        <f t="shared" ref="P47" si="20">P44-(-P46*P44)</f>
        <v>160.13999999999999</v>
      </c>
      <c r="Q47" s="132">
        <f>SUM(G47:K47)</f>
        <v>927.18</v>
      </c>
      <c r="R47" s="131">
        <f>SUM(L47:P47)</f>
        <v>800.69999999999993</v>
      </c>
      <c r="S47" s="133">
        <f>SUM(Q47+R47)</f>
        <v>1727.8799999999999</v>
      </c>
      <c r="T47" s="180"/>
      <c r="U47" s="21"/>
      <c r="V47" s="21"/>
      <c r="W47" s="21"/>
      <c r="X47" s="21"/>
    </row>
    <row r="48" spans="1:24" ht="15.75" thickTop="1" x14ac:dyDescent="0.25">
      <c r="A48" s="66"/>
      <c r="B48" s="88"/>
      <c r="E48" s="66"/>
      <c r="F48" s="49"/>
      <c r="G48" s="85"/>
      <c r="J48" s="38"/>
      <c r="K48" s="49"/>
      <c r="L48" s="49"/>
      <c r="P48" s="66"/>
      <c r="Q48" s="75"/>
      <c r="T48" s="183"/>
    </row>
    <row r="49" spans="1:24" s="36" customFormat="1" ht="16.5" thickBot="1" x14ac:dyDescent="0.3">
      <c r="A49" s="67"/>
      <c r="B49" s="212" t="s">
        <v>23</v>
      </c>
      <c r="C49" s="221"/>
      <c r="D49" s="221"/>
      <c r="E49" s="222"/>
      <c r="F49" s="130">
        <f t="shared" ref="F49:P49" si="21">F34+F47</f>
        <v>493</v>
      </c>
      <c r="G49" s="131">
        <f t="shared" si="21"/>
        <v>697.68</v>
      </c>
      <c r="H49" s="132">
        <f t="shared" si="21"/>
        <v>287.64</v>
      </c>
      <c r="I49" s="131">
        <f t="shared" si="21"/>
        <v>197.88</v>
      </c>
      <c r="J49" s="132">
        <f t="shared" si="21"/>
        <v>712.98</v>
      </c>
      <c r="K49" s="131">
        <f t="shared" si="21"/>
        <v>712.98</v>
      </c>
      <c r="L49" s="131">
        <f t="shared" si="21"/>
        <v>160.13999999999999</v>
      </c>
      <c r="M49" s="132">
        <f t="shared" si="21"/>
        <v>202.98</v>
      </c>
      <c r="N49" s="132">
        <f t="shared" si="21"/>
        <v>262.14</v>
      </c>
      <c r="O49" s="131">
        <f t="shared" si="21"/>
        <v>264.18</v>
      </c>
      <c r="P49" s="133">
        <f t="shared" si="21"/>
        <v>160.13999999999999</v>
      </c>
      <c r="Q49" s="132">
        <f>SUM(G49:K49)</f>
        <v>2609.16</v>
      </c>
      <c r="R49" s="131">
        <f>SUM(L49:P49)</f>
        <v>1049.58</v>
      </c>
      <c r="S49" s="133">
        <f>Q49+R49</f>
        <v>3658.74</v>
      </c>
      <c r="T49" s="180"/>
      <c r="U49" s="21"/>
      <c r="V49" s="21"/>
      <c r="W49" s="21"/>
      <c r="X49" s="21"/>
    </row>
    <row r="50" spans="1:24" s="109" customFormat="1" ht="17.25" thickTop="1" thickBot="1" x14ac:dyDescent="0.3">
      <c r="A50" s="110"/>
      <c r="B50" s="201" t="s">
        <v>55</v>
      </c>
      <c r="C50" s="201"/>
      <c r="D50" s="202"/>
      <c r="E50" s="203"/>
      <c r="F50" s="100">
        <f>IF(F49,F62/F49-1,0)*-1</f>
        <v>0.43204868154158216</v>
      </c>
      <c r="G50" s="99">
        <f t="shared" ref="G50:P50" si="22">IF(G49,G62/G49-1,0)*-1</f>
        <v>0.4983373466345602</v>
      </c>
      <c r="H50" s="99">
        <f t="shared" si="22"/>
        <v>0.65234320678626057</v>
      </c>
      <c r="I50" s="99">
        <f t="shared" si="22"/>
        <v>0.74732160905599354</v>
      </c>
      <c r="J50" s="99">
        <f t="shared" si="22"/>
        <v>0.50910263962523494</v>
      </c>
      <c r="K50" s="99">
        <f t="shared" si="22"/>
        <v>0.50910263962523494</v>
      </c>
      <c r="L50" s="99">
        <f t="shared" si="22"/>
        <v>0.68777319845135509</v>
      </c>
      <c r="M50" s="99">
        <f t="shared" si="22"/>
        <v>0.75367031234604398</v>
      </c>
      <c r="N50" s="99">
        <f t="shared" si="22"/>
        <v>0.80926222629129474</v>
      </c>
      <c r="O50" s="99">
        <f t="shared" si="22"/>
        <v>0.81073510485275191</v>
      </c>
      <c r="P50" s="107">
        <f t="shared" si="22"/>
        <v>0.68777319845135509</v>
      </c>
      <c r="Q50" s="100">
        <f>SUM(G50:K50)/5</f>
        <v>0.58324148834545686</v>
      </c>
      <c r="R50" s="120">
        <f>SUM(L50:P50)/5</f>
        <v>0.7498428080785603</v>
      </c>
      <c r="S50" s="121">
        <f>SUM(G50:P50)/10</f>
        <v>0.66654214821200841</v>
      </c>
      <c r="T50" s="181"/>
      <c r="U50" s="111"/>
      <c r="V50" s="111"/>
      <c r="W50" s="111"/>
      <c r="X50" s="111"/>
    </row>
    <row r="51" spans="1:24" s="36" customFormat="1" ht="16.5" thickTop="1" x14ac:dyDescent="0.25">
      <c r="A51" s="50"/>
      <c r="B51" s="87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80"/>
      <c r="U51" s="21"/>
      <c r="V51" s="21"/>
      <c r="W51" s="21"/>
      <c r="X51" s="21"/>
    </row>
    <row r="52" spans="1:24" s="21" customFormat="1" ht="33.75" customHeight="1" x14ac:dyDescent="0.25">
      <c r="A52" s="66"/>
      <c r="B52" s="238" t="s">
        <v>59</v>
      </c>
      <c r="C52" s="226"/>
      <c r="D52" s="226"/>
      <c r="E52" s="227"/>
      <c r="F52" s="134">
        <v>2025</v>
      </c>
      <c r="G52" s="135">
        <v>2026</v>
      </c>
      <c r="H52" s="136">
        <v>2027</v>
      </c>
      <c r="I52" s="135">
        <v>2028</v>
      </c>
      <c r="J52" s="136">
        <v>2029</v>
      </c>
      <c r="K52" s="135">
        <v>2030</v>
      </c>
      <c r="L52" s="136">
        <v>2031</v>
      </c>
      <c r="M52" s="135">
        <v>2032</v>
      </c>
      <c r="N52" s="136">
        <v>2033</v>
      </c>
      <c r="O52" s="135">
        <v>2034</v>
      </c>
      <c r="P52" s="137">
        <v>2035</v>
      </c>
      <c r="Q52" s="143" t="s">
        <v>49</v>
      </c>
      <c r="R52" s="144" t="s">
        <v>50</v>
      </c>
      <c r="S52" s="145" t="s">
        <v>51</v>
      </c>
      <c r="T52" s="180"/>
    </row>
    <row r="53" spans="1:24" ht="15.75" x14ac:dyDescent="0.25">
      <c r="A53" s="66"/>
      <c r="B53" s="208" t="s">
        <v>78</v>
      </c>
      <c r="C53" s="229"/>
      <c r="D53" s="229"/>
      <c r="E53" s="230"/>
      <c r="F53" s="86">
        <v>1055</v>
      </c>
      <c r="G53" s="3">
        <v>1076</v>
      </c>
      <c r="H53" s="3">
        <v>1098</v>
      </c>
      <c r="I53" s="3">
        <v>1120</v>
      </c>
      <c r="J53" s="3">
        <v>1142</v>
      </c>
      <c r="K53" s="3">
        <v>1165</v>
      </c>
      <c r="L53" s="3">
        <v>1190</v>
      </c>
      <c r="M53" s="3">
        <v>1213</v>
      </c>
      <c r="N53" s="3">
        <v>1237</v>
      </c>
      <c r="O53" s="3">
        <v>1262</v>
      </c>
      <c r="P53" s="69">
        <v>1287</v>
      </c>
      <c r="Q53" s="68">
        <f>SUM(G53:K53)</f>
        <v>5601</v>
      </c>
      <c r="R53" s="60">
        <f t="shared" ref="R53" si="23">SUM(L53:P53)</f>
        <v>6189</v>
      </c>
      <c r="S53" s="103">
        <f>SUM(Q53:R53)</f>
        <v>11790</v>
      </c>
      <c r="T53" s="180"/>
      <c r="U53" s="21"/>
      <c r="V53" s="21"/>
      <c r="W53" s="21"/>
      <c r="X53" s="21"/>
    </row>
    <row r="54" spans="1:24" s="21" customFormat="1" ht="15.75" x14ac:dyDescent="0.25">
      <c r="A54" s="50"/>
      <c r="B54" s="87"/>
      <c r="C54" s="51"/>
      <c r="D54" s="52"/>
      <c r="E54" s="52"/>
      <c r="F54" s="32"/>
      <c r="G54" s="32"/>
      <c r="H54" s="32"/>
      <c r="I54" s="32"/>
      <c r="J54" s="32"/>
      <c r="K54" s="32"/>
      <c r="L54" s="32"/>
      <c r="M54" s="32"/>
      <c r="N54" s="32"/>
      <c r="O54" s="32"/>
      <c r="P54" s="32"/>
      <c r="Q54" s="33"/>
      <c r="R54" s="33"/>
      <c r="T54" s="180"/>
    </row>
    <row r="55" spans="1:24" s="21" customFormat="1" ht="27.6" customHeight="1" x14ac:dyDescent="0.25">
      <c r="A55" s="66"/>
      <c r="B55" s="204" t="s">
        <v>60</v>
      </c>
      <c r="C55" s="205"/>
      <c r="D55" s="205"/>
      <c r="E55" s="206"/>
      <c r="F55" s="146">
        <v>2025</v>
      </c>
      <c r="G55" s="147">
        <v>2026</v>
      </c>
      <c r="H55" s="147">
        <v>2027</v>
      </c>
      <c r="I55" s="147">
        <v>2028</v>
      </c>
      <c r="J55" s="147">
        <v>2029</v>
      </c>
      <c r="K55" s="147">
        <v>2030</v>
      </c>
      <c r="L55" s="147">
        <v>2031</v>
      </c>
      <c r="M55" s="147">
        <v>2032</v>
      </c>
      <c r="N55" s="147">
        <v>2033</v>
      </c>
      <c r="O55" s="147">
        <v>2034</v>
      </c>
      <c r="P55" s="148">
        <v>2035</v>
      </c>
      <c r="Q55" s="149" t="s">
        <v>49</v>
      </c>
      <c r="R55" s="149" t="s">
        <v>50</v>
      </c>
      <c r="S55" s="150" t="s">
        <v>51</v>
      </c>
      <c r="T55" s="180"/>
    </row>
    <row r="56" spans="1:24" ht="15.75" x14ac:dyDescent="0.25">
      <c r="A56" s="67"/>
      <c r="B56" s="239" t="s">
        <v>40</v>
      </c>
      <c r="C56" s="240"/>
      <c r="D56" s="240"/>
      <c r="E56" s="241"/>
      <c r="F56" s="86">
        <v>264</v>
      </c>
      <c r="G56" s="3">
        <v>283</v>
      </c>
      <c r="H56" s="3">
        <v>278</v>
      </c>
      <c r="I56" s="3">
        <v>267</v>
      </c>
      <c r="J56" s="3">
        <v>287</v>
      </c>
      <c r="K56" s="3">
        <v>304</v>
      </c>
      <c r="L56" s="3">
        <v>297</v>
      </c>
      <c r="M56" s="3">
        <v>297</v>
      </c>
      <c r="N56" s="3">
        <v>300</v>
      </c>
      <c r="O56" s="3">
        <v>304</v>
      </c>
      <c r="P56" s="69">
        <v>303</v>
      </c>
      <c r="Q56" s="68">
        <f>SUM(G56:K56)</f>
        <v>1419</v>
      </c>
      <c r="R56" s="60">
        <f>SUM(L56:P56)</f>
        <v>1501</v>
      </c>
      <c r="S56" s="103">
        <f>SUM(Q56:R56)</f>
        <v>2920</v>
      </c>
      <c r="T56" s="180"/>
      <c r="U56" s="21"/>
      <c r="V56" s="21"/>
      <c r="W56" s="21"/>
      <c r="X56" s="21"/>
    </row>
    <row r="57" spans="1:24" ht="15.75" x14ac:dyDescent="0.25">
      <c r="A57" s="66"/>
      <c r="B57" s="239" t="s">
        <v>62</v>
      </c>
      <c r="C57" s="240"/>
      <c r="D57" s="240"/>
      <c r="E57" s="241"/>
      <c r="F57" s="86">
        <v>44</v>
      </c>
      <c r="G57" s="3">
        <v>52</v>
      </c>
      <c r="H57" s="3">
        <v>56</v>
      </c>
      <c r="I57" s="3">
        <v>58</v>
      </c>
      <c r="J57" s="3">
        <v>67</v>
      </c>
      <c r="K57" s="3">
        <v>75</v>
      </c>
      <c r="L57" s="3">
        <v>77</v>
      </c>
      <c r="M57" s="3">
        <v>80</v>
      </c>
      <c r="N57" s="3">
        <v>83</v>
      </c>
      <c r="O57" s="3">
        <v>86</v>
      </c>
      <c r="P57" s="69">
        <v>88</v>
      </c>
      <c r="Q57" s="68">
        <f>SUM(G57:K57)</f>
        <v>308</v>
      </c>
      <c r="R57" s="60">
        <f>SUM(L57:P57)</f>
        <v>414</v>
      </c>
      <c r="S57" s="103">
        <f t="shared" ref="S57" si="24">SUM(Q57:R57)</f>
        <v>722</v>
      </c>
      <c r="T57" s="180"/>
      <c r="U57" s="21"/>
      <c r="V57" s="21"/>
      <c r="W57" s="21"/>
      <c r="X57" s="21"/>
    </row>
    <row r="58" spans="1:24" ht="15.75" x14ac:dyDescent="0.25">
      <c r="A58" s="66"/>
      <c r="B58" s="239" t="s">
        <v>41</v>
      </c>
      <c r="C58" s="240"/>
      <c r="D58" s="240"/>
      <c r="E58" s="241"/>
      <c r="F58" s="86">
        <v>0</v>
      </c>
      <c r="G58" s="3">
        <v>0</v>
      </c>
      <c r="H58" s="3">
        <v>0</v>
      </c>
      <c r="I58" s="3">
        <v>0</v>
      </c>
      <c r="J58" s="3">
        <v>0</v>
      </c>
      <c r="K58" s="3">
        <v>0</v>
      </c>
      <c r="L58" s="3">
        <v>0</v>
      </c>
      <c r="M58" s="3">
        <v>0</v>
      </c>
      <c r="N58" s="3">
        <v>0</v>
      </c>
      <c r="O58" s="3">
        <v>0</v>
      </c>
      <c r="P58" s="69">
        <v>0</v>
      </c>
      <c r="Q58" s="68">
        <f>SUM(G58:K58)</f>
        <v>0</v>
      </c>
      <c r="R58" s="60">
        <f>SUM(L58:P58)</f>
        <v>0</v>
      </c>
      <c r="S58" s="103">
        <f>SUM(Q58:R58)</f>
        <v>0</v>
      </c>
      <c r="T58" s="180"/>
      <c r="U58" s="21"/>
      <c r="V58" s="21"/>
      <c r="W58" s="21"/>
      <c r="X58" s="21"/>
    </row>
    <row r="59" spans="1:24" ht="16.5" customHeight="1" thickBot="1" x14ac:dyDescent="0.3">
      <c r="A59" s="67"/>
      <c r="B59" s="242" t="s">
        <v>38</v>
      </c>
      <c r="C59" s="213"/>
      <c r="D59" s="213"/>
      <c r="E59" s="214"/>
      <c r="F59" s="61">
        <f>F56+F57+F58</f>
        <v>308</v>
      </c>
      <c r="G59" s="62">
        <f t="shared" ref="G59:P59" si="25">G56+G57+G58</f>
        <v>335</v>
      </c>
      <c r="H59" s="61">
        <f t="shared" si="25"/>
        <v>334</v>
      </c>
      <c r="I59" s="62">
        <f t="shared" si="25"/>
        <v>325</v>
      </c>
      <c r="J59" s="61">
        <f t="shared" si="25"/>
        <v>354</v>
      </c>
      <c r="K59" s="62">
        <f t="shared" si="25"/>
        <v>379</v>
      </c>
      <c r="L59" s="62">
        <f t="shared" si="25"/>
        <v>374</v>
      </c>
      <c r="M59" s="61">
        <f t="shared" si="25"/>
        <v>377</v>
      </c>
      <c r="N59" s="61">
        <f t="shared" si="25"/>
        <v>383</v>
      </c>
      <c r="O59" s="62">
        <f t="shared" si="25"/>
        <v>390</v>
      </c>
      <c r="P59" s="71">
        <f t="shared" si="25"/>
        <v>391</v>
      </c>
      <c r="Q59" s="61">
        <f>SUM(Q56:Q58)</f>
        <v>1727</v>
      </c>
      <c r="R59" s="62">
        <f>SUM(R56:R58)</f>
        <v>1915</v>
      </c>
      <c r="S59" s="71">
        <f>SUM(S56:S58)</f>
        <v>3642</v>
      </c>
      <c r="T59" s="180"/>
      <c r="U59" s="21"/>
      <c r="V59" s="21"/>
      <c r="W59" s="21"/>
      <c r="X59" s="21"/>
    </row>
    <row r="60" spans="1:24" ht="9" customHeight="1" thickTop="1" x14ac:dyDescent="0.25">
      <c r="T60" s="183"/>
    </row>
    <row r="61" spans="1:24" s="46" customFormat="1" ht="45" customHeight="1" x14ac:dyDescent="0.25">
      <c r="A61" s="66"/>
      <c r="B61" s="151" t="s">
        <v>47</v>
      </c>
      <c r="C61" s="122"/>
      <c r="D61" s="123"/>
      <c r="E61" s="155" t="s">
        <v>52</v>
      </c>
      <c r="F61" s="152">
        <v>2025</v>
      </c>
      <c r="G61" s="153">
        <v>2026</v>
      </c>
      <c r="H61" s="153">
        <v>2027</v>
      </c>
      <c r="I61" s="153">
        <v>2028</v>
      </c>
      <c r="J61" s="153">
        <v>2029</v>
      </c>
      <c r="K61" s="153">
        <v>2030</v>
      </c>
      <c r="L61" s="153">
        <v>2031</v>
      </c>
      <c r="M61" s="153">
        <v>2032</v>
      </c>
      <c r="N61" s="153">
        <v>2033</v>
      </c>
      <c r="O61" s="153">
        <v>2034</v>
      </c>
      <c r="P61" s="154">
        <v>2035</v>
      </c>
      <c r="Q61" s="156" t="s">
        <v>49</v>
      </c>
      <c r="R61" s="157" t="s">
        <v>50</v>
      </c>
      <c r="S61" s="158" t="s">
        <v>51</v>
      </c>
      <c r="T61" s="184" t="s">
        <v>53</v>
      </c>
      <c r="U61" s="53"/>
      <c r="V61" s="53"/>
      <c r="W61" s="53"/>
      <c r="X61" s="53"/>
    </row>
    <row r="62" spans="1:24" s="46" customFormat="1" ht="24.95" customHeight="1" thickBot="1" x14ac:dyDescent="0.3">
      <c r="A62" s="66"/>
      <c r="B62" s="175" t="s">
        <v>63</v>
      </c>
      <c r="C62" s="98"/>
      <c r="D62" s="97"/>
      <c r="E62" s="159">
        <v>1700</v>
      </c>
      <c r="F62" s="160">
        <v>280</v>
      </c>
      <c r="G62" s="161">
        <v>350</v>
      </c>
      <c r="H62" s="160">
        <v>100</v>
      </c>
      <c r="I62" s="160">
        <v>50</v>
      </c>
      <c r="J62" s="160">
        <v>350</v>
      </c>
      <c r="K62" s="161">
        <v>350</v>
      </c>
      <c r="L62" s="161">
        <v>50</v>
      </c>
      <c r="M62" s="162">
        <v>50</v>
      </c>
      <c r="N62" s="160">
        <v>50</v>
      </c>
      <c r="O62" s="160">
        <v>50</v>
      </c>
      <c r="P62" s="163">
        <v>50</v>
      </c>
      <c r="Q62" s="171">
        <f>SUM(G62:K62)</f>
        <v>1200</v>
      </c>
      <c r="R62" s="172">
        <f>SUM(L62:P62)</f>
        <v>250</v>
      </c>
      <c r="S62" s="173">
        <f>SUM(Q62+R62)</f>
        <v>1450</v>
      </c>
      <c r="T62" s="185">
        <f>SUM(E62:P62)</f>
        <v>3430</v>
      </c>
      <c r="U62" s="45"/>
      <c r="V62" s="45"/>
      <c r="W62" s="45"/>
      <c r="X62" s="45"/>
    </row>
    <row r="63" spans="1:24" s="46" customFormat="1" ht="26.45" customHeight="1" thickTop="1" thickBot="1" x14ac:dyDescent="0.3">
      <c r="A63" s="66"/>
      <c r="B63" s="235" t="s">
        <v>64</v>
      </c>
      <c r="C63" s="236"/>
      <c r="D63" s="236"/>
      <c r="E63" s="237"/>
      <c r="F63" s="164">
        <v>0.25</v>
      </c>
      <c r="G63" s="165">
        <v>0.23</v>
      </c>
      <c r="H63" s="164">
        <v>0.23</v>
      </c>
      <c r="I63" s="164">
        <v>0.25</v>
      </c>
      <c r="J63" s="164">
        <v>0.23</v>
      </c>
      <c r="K63" s="165">
        <v>0.32</v>
      </c>
      <c r="L63" s="165">
        <v>0.23</v>
      </c>
      <c r="M63" s="166">
        <v>0.25</v>
      </c>
      <c r="N63" s="164">
        <v>0.26</v>
      </c>
      <c r="O63" s="164">
        <v>0.27</v>
      </c>
      <c r="P63" s="167">
        <v>0.28999999999999998</v>
      </c>
      <c r="Q63" s="168">
        <f>SUM(G63:K63)/5</f>
        <v>0.252</v>
      </c>
      <c r="R63" s="169">
        <f>SUM(L63:P63)/5</f>
        <v>0.26</v>
      </c>
      <c r="S63" s="170">
        <f>SUM(G63:P63)/10</f>
        <v>0.25600000000000001</v>
      </c>
      <c r="T63" s="182"/>
      <c r="U63" s="45"/>
      <c r="V63" s="45"/>
      <c r="W63" s="45"/>
      <c r="X63" s="45"/>
    </row>
    <row r="64" spans="1:24" s="46" customFormat="1" ht="16.5" thickTop="1" x14ac:dyDescent="0.25">
      <c r="A64" s="50"/>
      <c r="B64" s="89"/>
      <c r="C64" s="40"/>
      <c r="D64" s="41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5"/>
      <c r="U64" s="45"/>
      <c r="V64" s="45"/>
      <c r="W64" s="45"/>
      <c r="X64" s="45"/>
    </row>
    <row r="65" spans="1:24" s="46" customFormat="1" ht="15.75" x14ac:dyDescent="0.25">
      <c r="A65" s="50"/>
      <c r="B65" s="13"/>
      <c r="C65" s="13"/>
      <c r="D65" s="13"/>
      <c r="E65" s="13"/>
      <c r="F65"/>
      <c r="G65"/>
      <c r="H65"/>
      <c r="I65"/>
      <c r="J65"/>
      <c r="K65"/>
      <c r="L65"/>
      <c r="M65"/>
      <c r="N65"/>
      <c r="O65"/>
      <c r="P65" s="13"/>
      <c r="Q65" s="43"/>
      <c r="R65" s="43"/>
      <c r="S65" s="43"/>
      <c r="T65" s="45"/>
      <c r="U65" s="45"/>
      <c r="V65" s="45"/>
      <c r="W65" s="45"/>
      <c r="X65" s="45"/>
    </row>
    <row r="68" spans="1:24" x14ac:dyDescent="0.25">
      <c r="B68" s="50" t="s">
        <v>66</v>
      </c>
    </row>
    <row r="69" spans="1:24" x14ac:dyDescent="0.25">
      <c r="F69" s="174">
        <v>2025</v>
      </c>
      <c r="G69" s="174">
        <v>2026</v>
      </c>
      <c r="H69" s="174">
        <v>2027</v>
      </c>
      <c r="I69" s="174">
        <v>2028</v>
      </c>
      <c r="J69" s="174">
        <v>2029</v>
      </c>
      <c r="K69" s="174">
        <v>2030</v>
      </c>
      <c r="L69" s="174">
        <v>2031</v>
      </c>
      <c r="M69" s="174">
        <v>2032</v>
      </c>
      <c r="N69" s="174">
        <v>2033</v>
      </c>
      <c r="O69" s="174">
        <v>2034</v>
      </c>
      <c r="P69" s="174">
        <v>2035</v>
      </c>
    </row>
    <row r="70" spans="1:24" x14ac:dyDescent="0.25">
      <c r="B70" s="231" t="s">
        <v>57</v>
      </c>
      <c r="C70" s="232"/>
      <c r="D70" s="233"/>
      <c r="E70" s="234" t="str">
        <f>E61</f>
        <v>UB 2024 (p8)</v>
      </c>
      <c r="F70" s="124">
        <f>F49</f>
        <v>493</v>
      </c>
      <c r="G70" s="125">
        <f t="shared" ref="G70:P70" si="26">F70+G49</f>
        <v>1190.6799999999998</v>
      </c>
      <c r="H70" s="125">
        <f t="shared" si="26"/>
        <v>1478.3199999999997</v>
      </c>
      <c r="I70" s="125">
        <f t="shared" si="26"/>
        <v>1676.1999999999998</v>
      </c>
      <c r="J70" s="125">
        <f t="shared" si="26"/>
        <v>2389.1799999999998</v>
      </c>
      <c r="K70" s="125">
        <f t="shared" si="26"/>
        <v>3102.16</v>
      </c>
      <c r="L70" s="125">
        <f t="shared" si="26"/>
        <v>3262.2999999999997</v>
      </c>
      <c r="M70" s="125">
        <f t="shared" si="26"/>
        <v>3465.2799999999997</v>
      </c>
      <c r="N70" s="125">
        <f t="shared" si="26"/>
        <v>3727.4199999999996</v>
      </c>
      <c r="O70" s="125">
        <f t="shared" si="26"/>
        <v>3991.5999999999995</v>
      </c>
      <c r="P70" s="125">
        <f t="shared" si="26"/>
        <v>4151.74</v>
      </c>
    </row>
    <row r="71" spans="1:24" x14ac:dyDescent="0.25">
      <c r="B71" s="231" t="s">
        <v>56</v>
      </c>
      <c r="C71" s="232"/>
      <c r="D71" s="233"/>
      <c r="E71" s="234">
        <f>E62</f>
        <v>1700</v>
      </c>
      <c r="F71" s="125">
        <f>F62</f>
        <v>280</v>
      </c>
      <c r="G71" s="125">
        <f t="shared" ref="G71:P71" si="27">F71+G62</f>
        <v>630</v>
      </c>
      <c r="H71" s="125">
        <f t="shared" si="27"/>
        <v>730</v>
      </c>
      <c r="I71" s="125">
        <f t="shared" si="27"/>
        <v>780</v>
      </c>
      <c r="J71" s="125">
        <f t="shared" si="27"/>
        <v>1130</v>
      </c>
      <c r="K71" s="125">
        <f t="shared" si="27"/>
        <v>1480</v>
      </c>
      <c r="L71" s="125">
        <f t="shared" si="27"/>
        <v>1530</v>
      </c>
      <c r="M71" s="125">
        <f t="shared" si="27"/>
        <v>1580</v>
      </c>
      <c r="N71" s="125">
        <f t="shared" si="27"/>
        <v>1630</v>
      </c>
      <c r="O71" s="125">
        <f t="shared" si="27"/>
        <v>1680</v>
      </c>
      <c r="P71" s="125">
        <f t="shared" si="27"/>
        <v>1730</v>
      </c>
    </row>
    <row r="72" spans="1:24" ht="15.75" x14ac:dyDescent="0.25">
      <c r="B72" s="50"/>
      <c r="C72" s="50"/>
      <c r="D72" s="54"/>
      <c r="E72" s="55"/>
      <c r="F72" s="54"/>
      <c r="G72" s="56"/>
      <c r="H72" s="56"/>
      <c r="I72" s="56"/>
      <c r="J72" s="56"/>
      <c r="K72" s="57"/>
    </row>
    <row r="75" spans="1:24" s="50" customFormat="1" x14ac:dyDescent="0.25"/>
    <row r="80" spans="1:24" s="21" customFormat="1" ht="15.75" x14ac:dyDescent="0.25">
      <c r="B80" s="58"/>
      <c r="C80" s="58"/>
      <c r="D80" s="58"/>
      <c r="E80" s="59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</row>
    <row r="81" spans="2:3" s="21" customFormat="1" ht="15.75" x14ac:dyDescent="0.25">
      <c r="B81" s="58"/>
      <c r="C81" s="58"/>
    </row>
  </sheetData>
  <sheetProtection insertRows="0"/>
  <mergeCells count="32">
    <mergeCell ref="B71:E71"/>
    <mergeCell ref="B70:E70"/>
    <mergeCell ref="B63:E63"/>
    <mergeCell ref="B52:E52"/>
    <mergeCell ref="B53:E53"/>
    <mergeCell ref="B57:E57"/>
    <mergeCell ref="B58:E58"/>
    <mergeCell ref="B59:E59"/>
    <mergeCell ref="B56:E56"/>
    <mergeCell ref="B50:E50"/>
    <mergeCell ref="B55:E55"/>
    <mergeCell ref="B38:E38"/>
    <mergeCell ref="B37:E37"/>
    <mergeCell ref="B31:E31"/>
    <mergeCell ref="B32:E32"/>
    <mergeCell ref="B33:E33"/>
    <mergeCell ref="B34:E34"/>
    <mergeCell ref="B35:E35"/>
    <mergeCell ref="B44:E44"/>
    <mergeCell ref="B45:E45"/>
    <mergeCell ref="B46:E46"/>
    <mergeCell ref="B47:E47"/>
    <mergeCell ref="B49:E49"/>
    <mergeCell ref="C3:F3"/>
    <mergeCell ref="C4:F4"/>
    <mergeCell ref="C5:F5"/>
    <mergeCell ref="C6:F6"/>
    <mergeCell ref="H16:P16"/>
    <mergeCell ref="B16:E16"/>
    <mergeCell ref="C9:D9"/>
    <mergeCell ref="C10:D10"/>
    <mergeCell ref="L5:S5"/>
  </mergeCells>
  <dataValidations count="1">
    <dataValidation type="whole" allowBlank="1" showInputMessage="1" showErrorMessage="1" sqref="D18:D30" xr:uid="{C82B1685-2B7E-4CF6-BF06-9D2AE460F19D}">
      <formula1>1</formula1>
      <formula2>3</formula2>
    </dataValidation>
  </dataValidations>
  <hyperlinks>
    <hyperlink ref="Q3" r:id="rId1" xr:uid="{EA0B06ED-B4C0-4A8A-8FF3-EF3AF864C4EF}"/>
    <hyperlink ref="C5" r:id="rId2" xr:uid="{5E1F0129-5B0B-4FCB-861A-CCDD8365EF82}"/>
  </hyperlinks>
  <pageMargins left="0.7" right="0.7" top="0.75" bottom="0.75" header="0.3" footer="0.3"/>
  <pageSetup paperSize="8" scale="46" orientation="landscape" r:id="rId3"/>
  <ignoredErrors>
    <ignoredError sqref="F31:H31 F44:P44 Q39:R39 Q41:R43 Q40:R40 Q57:R58 Q38:R38 J31:P31 Q53:R53 Q56:R56 Q62:Q63 R62:R63 S63" formulaRange="1"/>
    <ignoredError sqref="F70:P71" unlockedFormula="1"/>
  </ignoredErrors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99739E-4F61-4977-869A-6A4DEB8FCA8B}">
  <sheetPr codeName="Blad2"/>
  <dimension ref="A2:O16"/>
  <sheetViews>
    <sheetView zoomScale="90" zoomScaleNormal="90" workbookViewId="0">
      <pane ySplit="2" topLeftCell="A3" activePane="bottomLeft" state="frozen"/>
      <selection activeCell="B1" sqref="B1"/>
      <selection pane="bottomLeft" activeCell="B15" sqref="B15"/>
    </sheetView>
  </sheetViews>
  <sheetFormatPr defaultRowHeight="15" x14ac:dyDescent="0.25"/>
  <cols>
    <col min="1" max="1" width="41.7109375" customWidth="1"/>
    <col min="2" max="15" width="13.28515625" bestFit="1" customWidth="1"/>
  </cols>
  <sheetData>
    <row r="2" spans="1:15" ht="22.5" x14ac:dyDescent="0.25">
      <c r="B2" s="6">
        <v>2025</v>
      </c>
      <c r="C2" s="7">
        <v>2026</v>
      </c>
      <c r="D2" s="7">
        <v>2027</v>
      </c>
      <c r="E2" s="7">
        <v>2028</v>
      </c>
      <c r="F2" s="7">
        <v>2029</v>
      </c>
      <c r="G2" s="7">
        <v>2030</v>
      </c>
      <c r="H2" s="7">
        <v>2031</v>
      </c>
      <c r="I2" s="7">
        <v>2032</v>
      </c>
      <c r="J2" s="7">
        <v>2033</v>
      </c>
      <c r="K2" s="7">
        <v>2034</v>
      </c>
      <c r="L2" s="7">
        <v>2035</v>
      </c>
      <c r="M2" s="9" t="s">
        <v>69</v>
      </c>
      <c r="N2" s="9" t="s">
        <v>70</v>
      </c>
      <c r="O2" s="9" t="s">
        <v>71</v>
      </c>
    </row>
    <row r="3" spans="1:15" x14ac:dyDescent="0.25">
      <c r="A3" s="8" t="s">
        <v>27</v>
      </c>
      <c r="B3" s="10">
        <f>SUM(Investeringar!F31)</f>
        <v>309</v>
      </c>
      <c r="C3" s="10">
        <f>SUM(Investeringar!G31)</f>
        <v>395</v>
      </c>
      <c r="D3" s="10">
        <f>SUM(Investeringar!H31)</f>
        <v>134</v>
      </c>
      <c r="E3" s="10">
        <f>SUM(Investeringar!I31)</f>
        <v>36</v>
      </c>
      <c r="F3" s="10">
        <f>SUM(Investeringar!J31)</f>
        <v>542</v>
      </c>
      <c r="G3" s="10">
        <f>SUM(Investeringar!K31)</f>
        <v>542</v>
      </c>
      <c r="H3" s="10">
        <f>SUM(Investeringar!L31)</f>
        <v>0</v>
      </c>
      <c r="I3" s="10">
        <f>SUM(Investeringar!M31)</f>
        <v>42</v>
      </c>
      <c r="J3" s="10">
        <f>SUM(Investeringar!N31)</f>
        <v>100</v>
      </c>
      <c r="K3" s="10">
        <f>SUM(Investeringar!O31)</f>
        <v>102</v>
      </c>
      <c r="L3" s="10">
        <f>SUM(Investeringar!P31)</f>
        <v>0</v>
      </c>
      <c r="M3" s="10">
        <f>SUM(Investeringar!Q31)</f>
        <v>1024</v>
      </c>
      <c r="N3" s="10">
        <f>SUM(Investeringar!R31)</f>
        <v>244</v>
      </c>
      <c r="O3" s="10">
        <f>SUM(Investeringar!S31)</f>
        <v>1268</v>
      </c>
    </row>
    <row r="4" spans="1:15" x14ac:dyDescent="0.25">
      <c r="A4" s="8" t="s">
        <v>32</v>
      </c>
      <c r="B4" s="10">
        <f>Investeringar!F34</f>
        <v>309</v>
      </c>
      <c r="C4" s="10">
        <f>Investeringar!G34</f>
        <v>402.9</v>
      </c>
      <c r="D4" s="10">
        <f>Investeringar!H34</f>
        <v>136.68</v>
      </c>
      <c r="E4" s="10">
        <f>Investeringar!I34</f>
        <v>36.72</v>
      </c>
      <c r="F4" s="10">
        <f>Investeringar!J34</f>
        <v>552.84</v>
      </c>
      <c r="G4" s="10">
        <f>Investeringar!K34</f>
        <v>552.84</v>
      </c>
      <c r="H4" s="10">
        <f>Investeringar!L34</f>
        <v>0</v>
      </c>
      <c r="I4" s="10">
        <f>Investeringar!M34</f>
        <v>42.84</v>
      </c>
      <c r="J4" s="10">
        <f>Investeringar!N34</f>
        <v>102</v>
      </c>
      <c r="K4" s="10">
        <f>Investeringar!O34</f>
        <v>104.04</v>
      </c>
      <c r="L4" s="10">
        <f>Investeringar!P34</f>
        <v>0</v>
      </c>
      <c r="M4" s="10">
        <f>Investeringar!Q34</f>
        <v>1681.98</v>
      </c>
      <c r="N4" s="10">
        <f>Investeringar!R34</f>
        <v>248.88</v>
      </c>
      <c r="O4" s="10">
        <f>Investeringar!S34</f>
        <v>1930.8600000000001</v>
      </c>
    </row>
    <row r="5" spans="1:15" x14ac:dyDescent="0.25">
      <c r="A5" s="8" t="s">
        <v>8</v>
      </c>
      <c r="B5" s="10">
        <f>Investeringar!F44</f>
        <v>184</v>
      </c>
      <c r="C5" s="10">
        <f>Investeringar!G44</f>
        <v>289</v>
      </c>
      <c r="D5" s="10">
        <f>Investeringar!H44</f>
        <v>148</v>
      </c>
      <c r="E5" s="10">
        <f>Investeringar!I44</f>
        <v>158</v>
      </c>
      <c r="F5" s="10">
        <f>Investeringar!J44</f>
        <v>157</v>
      </c>
      <c r="G5" s="10">
        <f>Investeringar!K44</f>
        <v>157</v>
      </c>
      <c r="H5" s="10">
        <f>Investeringar!L44</f>
        <v>157</v>
      </c>
      <c r="I5" s="10">
        <f>Investeringar!M44</f>
        <v>157</v>
      </c>
      <c r="J5" s="10">
        <f>Investeringar!N44</f>
        <v>157</v>
      </c>
      <c r="K5" s="10">
        <f>Investeringar!O44</f>
        <v>157</v>
      </c>
      <c r="L5" s="10">
        <f>Investeringar!P44</f>
        <v>157</v>
      </c>
      <c r="M5" s="10">
        <f>Investeringar!Q44</f>
        <v>909</v>
      </c>
      <c r="N5" s="10">
        <f>Investeringar!R44</f>
        <v>785</v>
      </c>
      <c r="O5" s="10">
        <f>Investeringar!S44</f>
        <v>1694</v>
      </c>
    </row>
    <row r="6" spans="1:15" x14ac:dyDescent="0.25">
      <c r="A6" s="8" t="s">
        <v>33</v>
      </c>
      <c r="B6" s="10">
        <f>Investeringar!F47</f>
        <v>184</v>
      </c>
      <c r="C6" s="10">
        <f>Investeringar!G47</f>
        <v>294.77999999999997</v>
      </c>
      <c r="D6" s="10">
        <f>Investeringar!H47</f>
        <v>150.96</v>
      </c>
      <c r="E6" s="10">
        <f>Investeringar!I47</f>
        <v>161.16</v>
      </c>
      <c r="F6" s="10">
        <f>Investeringar!J47</f>
        <v>160.13999999999999</v>
      </c>
      <c r="G6" s="10">
        <f>Investeringar!K47</f>
        <v>160.13999999999999</v>
      </c>
      <c r="H6" s="10">
        <f>Investeringar!L47</f>
        <v>160.13999999999999</v>
      </c>
      <c r="I6" s="10">
        <f>Investeringar!M47</f>
        <v>160.13999999999999</v>
      </c>
      <c r="J6" s="10">
        <f>Investeringar!N47</f>
        <v>160.13999999999999</v>
      </c>
      <c r="K6" s="10">
        <f>Investeringar!O47</f>
        <v>160.13999999999999</v>
      </c>
      <c r="L6" s="10">
        <f>Investeringar!P47</f>
        <v>160.13999999999999</v>
      </c>
      <c r="M6" s="10">
        <f>Investeringar!Q47</f>
        <v>927.18</v>
      </c>
      <c r="N6" s="10">
        <f>Investeringar!R47</f>
        <v>800.69999999999993</v>
      </c>
      <c r="O6" s="10">
        <f>Investeringar!S47</f>
        <v>1727.8799999999999</v>
      </c>
    </row>
    <row r="7" spans="1:15" x14ac:dyDescent="0.25">
      <c r="A7" s="8" t="s">
        <v>23</v>
      </c>
      <c r="B7" s="1">
        <f>Investeringar!F49</f>
        <v>493</v>
      </c>
      <c r="C7" s="1">
        <f>Investeringar!G49</f>
        <v>697.68</v>
      </c>
      <c r="D7" s="1">
        <f>Investeringar!H49</f>
        <v>287.64</v>
      </c>
      <c r="E7" s="1">
        <f>Investeringar!I49</f>
        <v>197.88</v>
      </c>
      <c r="F7" s="1">
        <f>Investeringar!J49</f>
        <v>712.98</v>
      </c>
      <c r="G7" s="1">
        <f>Investeringar!K49</f>
        <v>712.98</v>
      </c>
      <c r="H7" s="1">
        <f>Investeringar!L49</f>
        <v>160.13999999999999</v>
      </c>
      <c r="I7" s="1">
        <f>Investeringar!M49</f>
        <v>202.98</v>
      </c>
      <c r="J7" s="1">
        <f>Investeringar!N49</f>
        <v>262.14</v>
      </c>
      <c r="K7" s="1">
        <f>Investeringar!O49</f>
        <v>264.18</v>
      </c>
      <c r="L7" s="1">
        <f>Investeringar!P49</f>
        <v>160.13999999999999</v>
      </c>
      <c r="M7" s="1">
        <f>Investeringar!Q49</f>
        <v>2609.16</v>
      </c>
      <c r="N7" s="1">
        <f>Investeringar!R49</f>
        <v>1049.58</v>
      </c>
      <c r="O7" s="1">
        <f>Investeringar!S49</f>
        <v>3658.74</v>
      </c>
    </row>
    <row r="8" spans="1:15" x14ac:dyDescent="0.25">
      <c r="A8" s="8" t="s">
        <v>48</v>
      </c>
      <c r="B8" s="10">
        <f>Investeringar!F53</f>
        <v>1055</v>
      </c>
      <c r="C8" s="10">
        <f>Investeringar!G53</f>
        <v>1076</v>
      </c>
      <c r="D8" s="10">
        <f>Investeringar!H53</f>
        <v>1098</v>
      </c>
      <c r="E8" s="10">
        <f>Investeringar!I53</f>
        <v>1120</v>
      </c>
      <c r="F8" s="10">
        <f>Investeringar!J53</f>
        <v>1142</v>
      </c>
      <c r="G8" s="10">
        <f>Investeringar!K53</f>
        <v>1165</v>
      </c>
      <c r="H8" s="10">
        <f>Investeringar!L53</f>
        <v>1190</v>
      </c>
      <c r="I8" s="10">
        <f>Investeringar!M53</f>
        <v>1213</v>
      </c>
      <c r="J8" s="10">
        <f>Investeringar!N53</f>
        <v>1237</v>
      </c>
      <c r="K8" s="10">
        <f>Investeringar!O53</f>
        <v>1262</v>
      </c>
      <c r="L8" s="10">
        <f>Investeringar!P53</f>
        <v>1287</v>
      </c>
      <c r="M8" s="10">
        <f>Investeringar!Q53</f>
        <v>5601</v>
      </c>
      <c r="N8" s="10">
        <f>Investeringar!R53</f>
        <v>6189</v>
      </c>
      <c r="O8" s="10">
        <f>Investeringar!S53</f>
        <v>11790</v>
      </c>
    </row>
    <row r="9" spans="1:15" x14ac:dyDescent="0.25">
      <c r="A9" s="8" t="s">
        <v>34</v>
      </c>
      <c r="B9" s="1">
        <f>Investeringar!F62</f>
        <v>280</v>
      </c>
      <c r="C9" s="1">
        <f>Investeringar!G62</f>
        <v>350</v>
      </c>
      <c r="D9" s="1">
        <f>Investeringar!H62</f>
        <v>100</v>
      </c>
      <c r="E9" s="1">
        <f>Investeringar!I62</f>
        <v>50</v>
      </c>
      <c r="F9" s="1">
        <f>Investeringar!J62</f>
        <v>350</v>
      </c>
      <c r="G9" s="1">
        <f>Investeringar!K62</f>
        <v>350</v>
      </c>
      <c r="H9" s="1">
        <f>Investeringar!L62</f>
        <v>50</v>
      </c>
      <c r="I9" s="1">
        <f>Investeringar!M62</f>
        <v>50</v>
      </c>
      <c r="J9" s="1">
        <f>Investeringar!N62</f>
        <v>50</v>
      </c>
      <c r="K9" s="1">
        <f>Investeringar!O62</f>
        <v>50</v>
      </c>
      <c r="L9" s="1">
        <f>Investeringar!P62</f>
        <v>50</v>
      </c>
      <c r="M9" s="1">
        <f>Investeringar!Q62</f>
        <v>1200</v>
      </c>
      <c r="N9" s="1">
        <f>Investeringar!R62</f>
        <v>250</v>
      </c>
      <c r="O9" s="1">
        <f>Investeringar!S62</f>
        <v>1450</v>
      </c>
    </row>
    <row r="10" spans="1:15" x14ac:dyDescent="0.25">
      <c r="A10" s="8" t="s">
        <v>46</v>
      </c>
      <c r="B10" s="90">
        <f>Investeringar!F63</f>
        <v>0.25</v>
      </c>
      <c r="C10" s="90">
        <f>Investeringar!G63</f>
        <v>0.23</v>
      </c>
      <c r="D10" s="90">
        <f>Investeringar!H63</f>
        <v>0.23</v>
      </c>
      <c r="E10" s="90">
        <f>Investeringar!I63</f>
        <v>0.25</v>
      </c>
      <c r="F10" s="90">
        <f>Investeringar!J63</f>
        <v>0.23</v>
      </c>
      <c r="G10" s="90">
        <f>Investeringar!K63</f>
        <v>0.32</v>
      </c>
      <c r="H10" s="90">
        <f>Investeringar!L63</f>
        <v>0.23</v>
      </c>
      <c r="I10" s="90">
        <f>Investeringar!M63</f>
        <v>0.25</v>
      </c>
      <c r="J10" s="90">
        <f>Investeringar!N63</f>
        <v>0.26</v>
      </c>
      <c r="K10" s="90">
        <f>Investeringar!O63</f>
        <v>0.27</v>
      </c>
      <c r="L10" s="90">
        <f>Investeringar!P63</f>
        <v>0.28999999999999998</v>
      </c>
      <c r="M10" s="90">
        <f>Investeringar!Q63</f>
        <v>0.252</v>
      </c>
      <c r="N10" s="90">
        <f>Investeringar!R63</f>
        <v>0.26</v>
      </c>
      <c r="O10" s="90">
        <f>Investeringar!S63</f>
        <v>0.25600000000000001</v>
      </c>
    </row>
    <row r="11" spans="1:15" x14ac:dyDescent="0.25">
      <c r="A11" s="8" t="s">
        <v>10</v>
      </c>
      <c r="B11" s="10">
        <f>Investeringar!F56</f>
        <v>264</v>
      </c>
      <c r="C11" s="10">
        <f>Investeringar!G56</f>
        <v>283</v>
      </c>
      <c r="D11" s="10">
        <f>Investeringar!H56</f>
        <v>278</v>
      </c>
      <c r="E11" s="10">
        <f>Investeringar!I56</f>
        <v>267</v>
      </c>
      <c r="F11" s="10">
        <f>Investeringar!J56</f>
        <v>287</v>
      </c>
      <c r="G11" s="10">
        <f>Investeringar!K56</f>
        <v>304</v>
      </c>
      <c r="H11" s="10">
        <f>Investeringar!L56</f>
        <v>297</v>
      </c>
      <c r="I11" s="10">
        <f>Investeringar!M56</f>
        <v>297</v>
      </c>
      <c r="J11" s="10">
        <f>Investeringar!N56</f>
        <v>300</v>
      </c>
      <c r="K11" s="10">
        <f>Investeringar!O56</f>
        <v>304</v>
      </c>
      <c r="L11" s="10">
        <f>Investeringar!P56</f>
        <v>303</v>
      </c>
      <c r="M11" s="10">
        <f>Investeringar!Q56</f>
        <v>1419</v>
      </c>
      <c r="N11" s="10">
        <f>Investeringar!R56</f>
        <v>1501</v>
      </c>
      <c r="O11" s="10">
        <f>Investeringar!S56</f>
        <v>2920</v>
      </c>
    </row>
    <row r="12" spans="1:15" x14ac:dyDescent="0.25">
      <c r="A12" s="8" t="s">
        <v>11</v>
      </c>
      <c r="B12" s="10">
        <f>Investeringar!F57</f>
        <v>44</v>
      </c>
      <c r="C12" s="10">
        <f>Investeringar!G57</f>
        <v>52</v>
      </c>
      <c r="D12" s="10">
        <f>Investeringar!H57</f>
        <v>56</v>
      </c>
      <c r="E12" s="10">
        <f>Investeringar!I57</f>
        <v>58</v>
      </c>
      <c r="F12" s="10">
        <f>Investeringar!J57</f>
        <v>67</v>
      </c>
      <c r="G12" s="10">
        <f>Investeringar!K57</f>
        <v>75</v>
      </c>
      <c r="H12" s="10">
        <f>Investeringar!L57</f>
        <v>77</v>
      </c>
      <c r="I12" s="10">
        <f>Investeringar!M57</f>
        <v>80</v>
      </c>
      <c r="J12" s="10">
        <f>Investeringar!N57</f>
        <v>83</v>
      </c>
      <c r="K12" s="10">
        <f>Investeringar!O57</f>
        <v>86</v>
      </c>
      <c r="L12" s="10">
        <f>Investeringar!P57</f>
        <v>88</v>
      </c>
      <c r="M12" s="10">
        <f>Investeringar!Q57</f>
        <v>308</v>
      </c>
      <c r="N12" s="10">
        <f>Investeringar!R57</f>
        <v>414</v>
      </c>
      <c r="O12" s="10">
        <f>Investeringar!S57</f>
        <v>722</v>
      </c>
    </row>
    <row r="13" spans="1:15" x14ac:dyDescent="0.25">
      <c r="A13" s="8" t="s">
        <v>12</v>
      </c>
      <c r="B13" s="10">
        <f>Investeringar!F58</f>
        <v>0</v>
      </c>
      <c r="C13" s="10">
        <f>Investeringar!G58</f>
        <v>0</v>
      </c>
      <c r="D13" s="10">
        <f>Investeringar!H58</f>
        <v>0</v>
      </c>
      <c r="E13" s="10">
        <f>Investeringar!I58</f>
        <v>0</v>
      </c>
      <c r="F13" s="10">
        <f>Investeringar!J58</f>
        <v>0</v>
      </c>
      <c r="G13" s="10">
        <f>Investeringar!K58</f>
        <v>0</v>
      </c>
      <c r="H13" s="10">
        <f>Investeringar!L58</f>
        <v>0</v>
      </c>
      <c r="I13" s="10">
        <f>Investeringar!M58</f>
        <v>0</v>
      </c>
      <c r="J13" s="10">
        <f>Investeringar!N58</f>
        <v>0</v>
      </c>
      <c r="K13" s="10">
        <f>Investeringar!O58</f>
        <v>0</v>
      </c>
      <c r="L13" s="10">
        <f>Investeringar!P58</f>
        <v>0</v>
      </c>
      <c r="M13" s="10">
        <f>Investeringar!Q58</f>
        <v>0</v>
      </c>
      <c r="N13" s="10">
        <f>Investeringar!R58</f>
        <v>0</v>
      </c>
      <c r="O13" s="10">
        <f>Investeringar!S58</f>
        <v>0</v>
      </c>
    </row>
    <row r="14" spans="1:15" x14ac:dyDescent="0.25">
      <c r="A14" s="8" t="s">
        <v>13</v>
      </c>
      <c r="B14" s="10">
        <f>Investeringar!F59</f>
        <v>308</v>
      </c>
      <c r="C14" s="10">
        <f>Investeringar!G59</f>
        <v>335</v>
      </c>
      <c r="D14" s="10">
        <f>Investeringar!H59</f>
        <v>334</v>
      </c>
      <c r="E14" s="10">
        <f>Investeringar!I59</f>
        <v>325</v>
      </c>
      <c r="F14" s="10">
        <f>Investeringar!J59</f>
        <v>354</v>
      </c>
      <c r="G14" s="10">
        <f>Investeringar!K59</f>
        <v>379</v>
      </c>
      <c r="H14" s="10">
        <f>Investeringar!L59</f>
        <v>374</v>
      </c>
      <c r="I14" s="10">
        <f>Investeringar!M59</f>
        <v>377</v>
      </c>
      <c r="J14" s="10">
        <f>Investeringar!N59</f>
        <v>383</v>
      </c>
      <c r="K14" s="10">
        <f>Investeringar!O59</f>
        <v>390</v>
      </c>
      <c r="L14" s="10">
        <f>Investeringar!P59</f>
        <v>391</v>
      </c>
      <c r="M14" s="10">
        <f>Investeringar!Q59</f>
        <v>1727</v>
      </c>
      <c r="N14" s="10">
        <f>Investeringar!R59</f>
        <v>1915</v>
      </c>
      <c r="O14" s="10">
        <f>Investeringar!S59</f>
        <v>3642</v>
      </c>
    </row>
    <row r="15" spans="1:15" x14ac:dyDescent="0.25">
      <c r="A15" s="8" t="s">
        <v>67</v>
      </c>
      <c r="B15" s="10">
        <f>Investeringar!F70</f>
        <v>493</v>
      </c>
      <c r="C15" s="10">
        <f>Investeringar!G70</f>
        <v>1190.6799999999998</v>
      </c>
      <c r="D15" s="10">
        <f>Investeringar!H70</f>
        <v>1478.3199999999997</v>
      </c>
      <c r="E15" s="10">
        <f>Investeringar!I70</f>
        <v>1676.1999999999998</v>
      </c>
      <c r="F15" s="10">
        <f>Investeringar!J70</f>
        <v>2389.1799999999998</v>
      </c>
      <c r="G15" s="10">
        <f>Investeringar!K70</f>
        <v>3102.16</v>
      </c>
      <c r="H15" s="10">
        <f>Investeringar!L70</f>
        <v>3262.2999999999997</v>
      </c>
      <c r="I15" s="10">
        <f>Investeringar!M70</f>
        <v>3465.2799999999997</v>
      </c>
      <c r="J15" s="10">
        <f>Investeringar!N70</f>
        <v>3727.4199999999996</v>
      </c>
      <c r="K15" s="10">
        <f>Investeringar!O70</f>
        <v>3991.5999999999995</v>
      </c>
      <c r="L15" s="10">
        <f>Investeringar!P70</f>
        <v>4151.74</v>
      </c>
    </row>
    <row r="16" spans="1:15" x14ac:dyDescent="0.25">
      <c r="A16" s="8" t="s">
        <v>68</v>
      </c>
      <c r="B16" s="10">
        <f>Investeringar!F71</f>
        <v>280</v>
      </c>
      <c r="C16" s="10">
        <f>Investeringar!G71</f>
        <v>630</v>
      </c>
      <c r="D16" s="10">
        <f>Investeringar!H71</f>
        <v>730</v>
      </c>
      <c r="E16" s="10">
        <f>Investeringar!I71</f>
        <v>780</v>
      </c>
      <c r="F16" s="10">
        <f>Investeringar!J71</f>
        <v>1130</v>
      </c>
      <c r="G16" s="10">
        <f>Investeringar!K71</f>
        <v>1480</v>
      </c>
      <c r="H16" s="10">
        <f>Investeringar!L71</f>
        <v>1530</v>
      </c>
      <c r="I16" s="10">
        <f>Investeringar!M71</f>
        <v>1580</v>
      </c>
      <c r="J16" s="10">
        <f>Investeringar!N71</f>
        <v>1630</v>
      </c>
      <c r="K16" s="10">
        <f>Investeringar!O71</f>
        <v>1680</v>
      </c>
      <c r="L16" s="10">
        <f>Investeringar!P71</f>
        <v>1730</v>
      </c>
    </row>
  </sheetData>
  <sheetProtection sheet="1" objects="1" scenarios="1"/>
  <pageMargins left="0.7" right="0.7" top="0.75" bottom="0.75" header="0.3" footer="0.3"/>
  <pageSetup paperSize="9" orientation="portrait" r:id="rId1"/>
  <ignoredErrors>
    <ignoredError sqref="B11:O13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3BD8A95A790CB45BD6322B3F51C62EF" ma:contentTypeVersion="19" ma:contentTypeDescription="Skapa ett nytt dokument." ma:contentTypeScope="" ma:versionID="17a7619dd675b87010f8d9c9a66fd37e">
  <xsd:schema xmlns:xsd="http://www.w3.org/2001/XMLSchema" xmlns:xs="http://www.w3.org/2001/XMLSchema" xmlns:p="http://schemas.microsoft.com/office/2006/metadata/properties" xmlns:ns2="c3a5d57e-1632-4a3a-b5fe-6a128910590e" xmlns:ns3="803c1095-14b3-4dc5-bb63-68ddc6eedce4" targetNamespace="http://schemas.microsoft.com/office/2006/metadata/properties" ma:root="true" ma:fieldsID="430d02451a68d3742b2bc662ab518a9f" ns2:_="" ns3:_="">
    <xsd:import namespace="c3a5d57e-1632-4a3a-b5fe-6a128910590e"/>
    <xsd:import namespace="803c1095-14b3-4dc5-bb63-68ddc6eedce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_Flow_SignoffStatu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a5d57e-1632-4a3a-b5fe-6a128910590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_Flow_SignoffStatus" ma:index="20" nillable="true" ma:displayName="Godkännandestatus" ma:internalName="Godk_x00e4_nnandestatus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Bildmarkeringar" ma:readOnly="false" ma:fieldId="{5cf76f15-5ced-4ddc-b409-7134ff3c332f}" ma:taxonomyMulti="true" ma:sspId="5ba0a079-088f-45e9-a2b8-c4105584005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3c1095-14b3-4dc5-bb63-68ddc6eedce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e774afd2-a215-4716-9195-ff5c18782c0c}" ma:internalName="TaxCatchAll" ma:showField="CatchAllData" ma:web="803c1095-14b3-4dc5-bb63-68ddc6eedce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c3a5d57e-1632-4a3a-b5fe-6a128910590e" xsi:nil="true"/>
    <lcf76f155ced4ddcb4097134ff3c332f xmlns="c3a5d57e-1632-4a3a-b5fe-6a128910590e">
      <Terms xmlns="http://schemas.microsoft.com/office/infopath/2007/PartnerControls"/>
    </lcf76f155ced4ddcb4097134ff3c332f>
    <TaxCatchAll xmlns="803c1095-14b3-4dc5-bb63-68ddc6eedce4" xsi:nil="true"/>
  </documentManagement>
</p:properties>
</file>

<file path=customXml/itemProps1.xml><?xml version="1.0" encoding="utf-8"?>
<ds:datastoreItem xmlns:ds="http://schemas.openxmlformats.org/officeDocument/2006/customXml" ds:itemID="{97CBE195-3C3C-4104-9820-98BEECC12BF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C8F9BFE-4ED3-4D14-8E2E-D3C2BFC37A0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3a5d57e-1632-4a3a-b5fe-6a128910590e"/>
    <ds:schemaRef ds:uri="803c1095-14b3-4dc5-bb63-68ddc6eedce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1AA1BD0-AC8D-4E3B-B356-77E9E0F2EAAB}">
  <ds:schemaRefs>
    <ds:schemaRef ds:uri="http://schemas.microsoft.com/office/2006/metadata/properties"/>
    <ds:schemaRef ds:uri="http://schemas.microsoft.com/office/infopath/2007/PartnerControls"/>
    <ds:schemaRef ds:uri="c3a5d57e-1632-4a3a-b5fe-6a128910590e"/>
    <ds:schemaRef ds:uri="803c1095-14b3-4dc5-bb63-68ddc6eedce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2</vt:i4>
      </vt:variant>
      <vt:variant>
        <vt:lpstr>Namngivna områden</vt:lpstr>
      </vt:variant>
      <vt:variant>
        <vt:i4>1</vt:i4>
      </vt:variant>
    </vt:vector>
  </HeadingPairs>
  <TitlesOfParts>
    <vt:vector size="3" baseType="lpstr">
      <vt:lpstr>Investeringar</vt:lpstr>
      <vt:lpstr>summeringar</vt:lpstr>
      <vt:lpstr>Investeringar!Utskriftsområde</vt:lpstr>
    </vt:vector>
  </TitlesOfParts>
  <Company>Göteborgs stad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malkal1001</dc:creator>
  <cp:lastModifiedBy>Karin Hjärn</cp:lastModifiedBy>
  <cp:lastPrinted>2024-11-19T11:52:37Z</cp:lastPrinted>
  <dcterms:created xsi:type="dcterms:W3CDTF">2014-10-29T08:16:18Z</dcterms:created>
  <dcterms:modified xsi:type="dcterms:W3CDTF">2024-11-19T11:58:03Z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0x010100C3BD8A95A790CB45BD6322B3F51C62EF</vt:lpwstr>
  </property>
  <property fmtid="{D5CDD505-2E9C-101B-9397-08002B2CF9AE}" pid="3" name="MediaServiceImageTags">
    <vt:lpwstr/>
  </property>
</Properties>
</file>