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teborgssparvagaronline-my.sharepoint.com/personal/johanna_eliasson_sparvagen_goteborg_se/Documents/Dokument/Investeringar/Budget/"/>
    </mc:Choice>
  </mc:AlternateContent>
  <xr:revisionPtr revIDLastSave="14" documentId="8_{4408002E-D38B-4097-A155-B4243D167DB0}" xr6:coauthVersionLast="47" xr6:coauthVersionMax="47" xr10:uidLastSave="{78539640-DBC2-479B-B85A-F7F9886A0525}"/>
  <bookViews>
    <workbookView xWindow="-108" yWindow="-108" windowWidth="23256" windowHeight="12456" xr2:uid="{00000000-000D-0000-FFFF-FFFF00000000}"/>
  </bookViews>
  <sheets>
    <sheet name="Investeringar" sheetId="1" r:id="rId1"/>
    <sheet name="summeringar" sheetId="2" r:id="rId2"/>
  </sheets>
  <definedNames>
    <definedName name="_xlnm.Print_Area" localSheetId="0">Investeringar!$A$1:$AM$138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9" i="1" l="1"/>
  <c r="S49" i="1" s="1"/>
  <c r="R49" i="1"/>
  <c r="Q50" i="1"/>
  <c r="S50" i="1" s="1"/>
  <c r="R50" i="1"/>
  <c r="Q51" i="1"/>
  <c r="S51" i="1" s="1"/>
  <c r="R51" i="1"/>
  <c r="Q52" i="1"/>
  <c r="S52" i="1" s="1"/>
  <c r="R52" i="1"/>
  <c r="Q53" i="1"/>
  <c r="R53" i="1"/>
  <c r="S53" i="1"/>
  <c r="Q54" i="1"/>
  <c r="S54" i="1" s="1"/>
  <c r="R54" i="1"/>
  <c r="Q55" i="1"/>
  <c r="S55" i="1" s="1"/>
  <c r="R55" i="1"/>
  <c r="Q56" i="1"/>
  <c r="R56" i="1"/>
  <c r="S56" i="1"/>
  <c r="Q57" i="1"/>
  <c r="S57" i="1" s="1"/>
  <c r="R57" i="1"/>
  <c r="Q58" i="1"/>
  <c r="S58" i="1" s="1"/>
  <c r="R58" i="1"/>
  <c r="Q59" i="1"/>
  <c r="S59" i="1" s="1"/>
  <c r="R59" i="1"/>
  <c r="Q60" i="1"/>
  <c r="S60" i="1" s="1"/>
  <c r="R60" i="1"/>
  <c r="Q61" i="1"/>
  <c r="R61" i="1"/>
  <c r="S61" i="1"/>
  <c r="Q62" i="1"/>
  <c r="S62" i="1" s="1"/>
  <c r="R62" i="1"/>
  <c r="Q63" i="1"/>
  <c r="S63" i="1" s="1"/>
  <c r="R63" i="1"/>
  <c r="Q64" i="1"/>
  <c r="R64" i="1"/>
  <c r="S64" i="1"/>
  <c r="Q65" i="1"/>
  <c r="S65" i="1" s="1"/>
  <c r="R65" i="1"/>
  <c r="Q66" i="1"/>
  <c r="R66" i="1"/>
  <c r="S66" i="1"/>
  <c r="Q67" i="1"/>
  <c r="S67" i="1" s="1"/>
  <c r="R67" i="1"/>
  <c r="Q68" i="1"/>
  <c r="S68" i="1" s="1"/>
  <c r="R68" i="1"/>
  <c r="Q69" i="1"/>
  <c r="R69" i="1"/>
  <c r="S69" i="1"/>
  <c r="Q70" i="1"/>
  <c r="S70" i="1" s="1"/>
  <c r="R70" i="1"/>
  <c r="Q71" i="1"/>
  <c r="S71" i="1" s="1"/>
  <c r="R71" i="1"/>
  <c r="Q72" i="1"/>
  <c r="R72" i="1"/>
  <c r="S72" i="1"/>
  <c r="Q73" i="1"/>
  <c r="S73" i="1" s="1"/>
  <c r="R73" i="1"/>
  <c r="Q74" i="1"/>
  <c r="S74" i="1" s="1"/>
  <c r="R74" i="1"/>
  <c r="Q75" i="1"/>
  <c r="S75" i="1" s="1"/>
  <c r="R75" i="1"/>
  <c r="Q76" i="1"/>
  <c r="S76" i="1" s="1"/>
  <c r="R76" i="1"/>
  <c r="Q77" i="1"/>
  <c r="R77" i="1"/>
  <c r="S77" i="1"/>
  <c r="Q78" i="1"/>
  <c r="S78" i="1" s="1"/>
  <c r="R78" i="1"/>
  <c r="Q79" i="1"/>
  <c r="S79" i="1" s="1"/>
  <c r="R79" i="1"/>
  <c r="Q80" i="1"/>
  <c r="R80" i="1"/>
  <c r="S80" i="1"/>
  <c r="Q81" i="1"/>
  <c r="S81" i="1" s="1"/>
  <c r="R81" i="1"/>
  <c r="Q82" i="1"/>
  <c r="S82" i="1" s="1"/>
  <c r="R82" i="1"/>
  <c r="Q83" i="1"/>
  <c r="S83" i="1" s="1"/>
  <c r="R83" i="1"/>
  <c r="Q84" i="1"/>
  <c r="S84" i="1" s="1"/>
  <c r="R84" i="1"/>
  <c r="Q85" i="1"/>
  <c r="R85" i="1"/>
  <c r="S85" i="1"/>
  <c r="Q86" i="1"/>
  <c r="S86" i="1" s="1"/>
  <c r="R86" i="1"/>
  <c r="Q87" i="1"/>
  <c r="S87" i="1" s="1"/>
  <c r="R87" i="1"/>
  <c r="Q88" i="1"/>
  <c r="R88" i="1"/>
  <c r="S88" i="1"/>
  <c r="Q89" i="1"/>
  <c r="S89" i="1" s="1"/>
  <c r="R89" i="1"/>
  <c r="Q90" i="1"/>
  <c r="S90" i="1" s="1"/>
  <c r="R90" i="1"/>
  <c r="Q91" i="1"/>
  <c r="S91" i="1" s="1"/>
  <c r="R91" i="1"/>
  <c r="Q92" i="1"/>
  <c r="S92" i="1" s="1"/>
  <c r="R92" i="1"/>
  <c r="Q93" i="1"/>
  <c r="R93" i="1"/>
  <c r="S93" i="1"/>
  <c r="Q94" i="1"/>
  <c r="S94" i="1" s="1"/>
  <c r="R94" i="1"/>
  <c r="Q95" i="1"/>
  <c r="S95" i="1" s="1"/>
  <c r="R95" i="1"/>
  <c r="Q96" i="1"/>
  <c r="R96" i="1"/>
  <c r="S96" i="1"/>
  <c r="Q97" i="1"/>
  <c r="S97" i="1" s="1"/>
  <c r="R97" i="1"/>
  <c r="Q98" i="1"/>
  <c r="S98" i="1" s="1"/>
  <c r="R98" i="1"/>
  <c r="Q99" i="1"/>
  <c r="S99" i="1" s="1"/>
  <c r="R99" i="1"/>
  <c r="Q100" i="1"/>
  <c r="S100" i="1" s="1"/>
  <c r="R100" i="1"/>
  <c r="Q101" i="1"/>
  <c r="R101" i="1"/>
  <c r="S101" i="1"/>
  <c r="Q102" i="1"/>
  <c r="S102" i="1" s="1"/>
  <c r="R102" i="1"/>
  <c r="Q103" i="1"/>
  <c r="S103" i="1" s="1"/>
  <c r="R103" i="1"/>
  <c r="Q104" i="1"/>
  <c r="R104" i="1"/>
  <c r="S104" i="1"/>
  <c r="Q105" i="1"/>
  <c r="S105" i="1" s="1"/>
  <c r="R105" i="1"/>
  <c r="Q106" i="1"/>
  <c r="S106" i="1" s="1"/>
  <c r="R106" i="1"/>
  <c r="Q107" i="1"/>
  <c r="S107" i="1" s="1"/>
  <c r="R107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S34" i="1" s="1"/>
  <c r="Q35" i="1"/>
  <c r="R35" i="1"/>
  <c r="S35" i="1" s="1"/>
  <c r="Q36" i="1"/>
  <c r="R36" i="1"/>
  <c r="Q37" i="1"/>
  <c r="R37" i="1"/>
  <c r="Q38" i="1"/>
  <c r="R38" i="1"/>
  <c r="Q39" i="1"/>
  <c r="R39" i="1"/>
  <c r="Q40" i="1"/>
  <c r="R40" i="1"/>
  <c r="S27" i="1" l="1"/>
  <c r="S24" i="1"/>
  <c r="S28" i="1"/>
  <c r="S39" i="1"/>
  <c r="S23" i="1"/>
  <c r="S30" i="1"/>
  <c r="S26" i="1"/>
  <c r="S19" i="1"/>
  <c r="S25" i="1"/>
  <c r="S21" i="1"/>
  <c r="S31" i="1"/>
  <c r="S38" i="1"/>
  <c r="S40" i="1"/>
  <c r="S33" i="1"/>
  <c r="S36" i="1"/>
  <c r="S29" i="1"/>
  <c r="S32" i="1"/>
  <c r="S22" i="1"/>
  <c r="S37" i="1"/>
  <c r="S20" i="1"/>
  <c r="E134" i="1" l="1"/>
  <c r="F135" i="1"/>
  <c r="G135" i="1" s="1"/>
  <c r="H135" i="1" s="1"/>
  <c r="I135" i="1" s="1"/>
  <c r="J135" i="1" s="1"/>
  <c r="K135" i="1" s="1"/>
  <c r="L135" i="1" s="1"/>
  <c r="M135" i="1" s="1"/>
  <c r="N135" i="1" s="1"/>
  <c r="O135" i="1" s="1"/>
  <c r="P135" i="1" s="1"/>
  <c r="L16" i="2" s="1"/>
  <c r="E135" i="1"/>
  <c r="I16" i="2" l="1"/>
  <c r="H16" i="2"/>
  <c r="G16" i="2"/>
  <c r="J16" i="2"/>
  <c r="F16" i="2"/>
  <c r="K16" i="2"/>
  <c r="B16" i="2"/>
  <c r="E16" i="2"/>
  <c r="D16" i="2"/>
  <c r="C16" i="2"/>
  <c r="I41" i="1"/>
  <c r="T126" i="1"/>
  <c r="Q48" i="1" l="1"/>
  <c r="R120" i="1"/>
  <c r="Q120" i="1"/>
  <c r="Q126" i="1"/>
  <c r="R126" i="1"/>
  <c r="Q117" i="1"/>
  <c r="C8" i="2"/>
  <c r="D8" i="2"/>
  <c r="E8" i="2"/>
  <c r="F8" i="2"/>
  <c r="G8" i="2"/>
  <c r="H8" i="2"/>
  <c r="I8" i="2"/>
  <c r="J8" i="2"/>
  <c r="K8" i="2"/>
  <c r="L8" i="2"/>
  <c r="B8" i="2"/>
  <c r="S126" i="1" l="1"/>
  <c r="R117" i="1"/>
  <c r="N8" i="2" s="1"/>
  <c r="M8" i="2"/>
  <c r="R127" i="1"/>
  <c r="N10" i="2" s="1"/>
  <c r="Q127" i="1"/>
  <c r="S127" i="1"/>
  <c r="L10" i="2"/>
  <c r="K10" i="2"/>
  <c r="J10" i="2"/>
  <c r="I10" i="2"/>
  <c r="H10" i="2"/>
  <c r="G10" i="2"/>
  <c r="F10" i="2"/>
  <c r="E10" i="2"/>
  <c r="D10" i="2"/>
  <c r="C10" i="2"/>
  <c r="B10" i="2"/>
  <c r="S117" i="1" l="1"/>
  <c r="O8" i="2" s="1"/>
  <c r="O10" i="2"/>
  <c r="M10" i="2"/>
  <c r="R18" i="1" l="1"/>
  <c r="Q18" i="1" l="1"/>
  <c r="O41" i="1"/>
  <c r="O44" i="1" s="1"/>
  <c r="O45" i="1" s="1"/>
  <c r="P41" i="1"/>
  <c r="P44" i="1" s="1"/>
  <c r="P45" i="1" s="1"/>
  <c r="O108" i="1"/>
  <c r="O111" i="1" s="1"/>
  <c r="P108" i="1"/>
  <c r="P111" i="1" s="1"/>
  <c r="O123" i="1"/>
  <c r="P123" i="1"/>
  <c r="O113" i="1" l="1"/>
  <c r="O114" i="1" s="1"/>
  <c r="P113" i="1"/>
  <c r="P114" i="1" s="1"/>
  <c r="J41" i="1" l="1"/>
  <c r="M11" i="2"/>
  <c r="C13" i="2"/>
  <c r="D13" i="2"/>
  <c r="E13" i="2"/>
  <c r="F13" i="2"/>
  <c r="G13" i="2"/>
  <c r="H13" i="2"/>
  <c r="I13" i="2"/>
  <c r="J13" i="2"/>
  <c r="K13" i="2"/>
  <c r="L13" i="2"/>
  <c r="B13" i="2"/>
  <c r="C12" i="2"/>
  <c r="D12" i="2"/>
  <c r="E12" i="2"/>
  <c r="F12" i="2"/>
  <c r="G12" i="2"/>
  <c r="H12" i="2"/>
  <c r="I12" i="2"/>
  <c r="J12" i="2"/>
  <c r="K12" i="2"/>
  <c r="L12" i="2"/>
  <c r="B12" i="2"/>
  <c r="B11" i="2"/>
  <c r="C11" i="2"/>
  <c r="D11" i="2"/>
  <c r="E11" i="2"/>
  <c r="F11" i="2"/>
  <c r="G11" i="2"/>
  <c r="H11" i="2"/>
  <c r="I11" i="2"/>
  <c r="J11" i="2"/>
  <c r="K11" i="2"/>
  <c r="L11" i="2"/>
  <c r="C9" i="2"/>
  <c r="D9" i="2"/>
  <c r="E9" i="2"/>
  <c r="F9" i="2"/>
  <c r="G9" i="2"/>
  <c r="H9" i="2"/>
  <c r="I9" i="2"/>
  <c r="J9" i="2"/>
  <c r="K9" i="2"/>
  <c r="L9" i="2"/>
  <c r="B9" i="2"/>
  <c r="N11" i="2" l="1"/>
  <c r="N9" i="2"/>
  <c r="M9" i="2"/>
  <c r="Q121" i="1"/>
  <c r="M12" i="2" s="1"/>
  <c r="R48" i="1"/>
  <c r="O9" i="2" l="1"/>
  <c r="R122" i="1"/>
  <c r="N13" i="2" s="1"/>
  <c r="Q122" i="1"/>
  <c r="R121" i="1"/>
  <c r="N12" i="2" s="1"/>
  <c r="S48" i="1"/>
  <c r="Q123" i="1" l="1"/>
  <c r="M14" i="2" s="1"/>
  <c r="M13" i="2"/>
  <c r="R123" i="1"/>
  <c r="N14" i="2" s="1"/>
  <c r="S120" i="1" l="1"/>
  <c r="O11" i="2" s="1"/>
  <c r="Q41" i="1" l="1"/>
  <c r="M3" i="2" s="1"/>
  <c r="S18" i="1"/>
  <c r="F108" i="1"/>
  <c r="F41" i="1"/>
  <c r="G123" i="1"/>
  <c r="C14" i="2" s="1"/>
  <c r="H123" i="1"/>
  <c r="D14" i="2" s="1"/>
  <c r="I123" i="1"/>
  <c r="E14" i="2" s="1"/>
  <c r="J123" i="1"/>
  <c r="F14" i="2" s="1"/>
  <c r="K123" i="1"/>
  <c r="G14" i="2" s="1"/>
  <c r="L123" i="1"/>
  <c r="H14" i="2" s="1"/>
  <c r="M123" i="1"/>
  <c r="I14" i="2" s="1"/>
  <c r="N123" i="1"/>
  <c r="J14" i="2" s="1"/>
  <c r="K14" i="2"/>
  <c r="L14" i="2"/>
  <c r="F123" i="1"/>
  <c r="B14" i="2" s="1"/>
  <c r="F44" i="1" l="1"/>
  <c r="F45" i="1" s="1"/>
  <c r="B3" i="2"/>
  <c r="F111" i="1"/>
  <c r="B6" i="2" s="1"/>
  <c r="B5" i="2"/>
  <c r="S41" i="1"/>
  <c r="O3" i="2" s="1"/>
  <c r="S121" i="1"/>
  <c r="O12" i="2" s="1"/>
  <c r="S122" i="1"/>
  <c r="O13" i="2" s="1"/>
  <c r="B4" i="2" l="1"/>
  <c r="F113" i="1"/>
  <c r="S123" i="1"/>
  <c r="O14" i="2" s="1"/>
  <c r="F114" i="1" l="1"/>
  <c r="F134" i="1"/>
  <c r="B15" i="2" s="1"/>
  <c r="B7" i="2"/>
  <c r="G41" i="1"/>
  <c r="H41" i="1"/>
  <c r="K41" i="1"/>
  <c r="L41" i="1"/>
  <c r="H3" i="2" s="1"/>
  <c r="M41" i="1"/>
  <c r="N41" i="1"/>
  <c r="M44" i="1" l="1"/>
  <c r="M45" i="1" s="1"/>
  <c r="I3" i="2"/>
  <c r="K44" i="1"/>
  <c r="K45" i="1" s="1"/>
  <c r="G3" i="2"/>
  <c r="J44" i="1"/>
  <c r="J45" i="1" s="1"/>
  <c r="F3" i="2"/>
  <c r="I44" i="1"/>
  <c r="I45" i="1" s="1"/>
  <c r="E3" i="2"/>
  <c r="N44" i="1"/>
  <c r="N45" i="1" s="1"/>
  <c r="J3" i="2"/>
  <c r="H44" i="1"/>
  <c r="H45" i="1" s="1"/>
  <c r="D3" i="2"/>
  <c r="L4" i="2"/>
  <c r="L3" i="2"/>
  <c r="K4" i="2"/>
  <c r="K3" i="2"/>
  <c r="G44" i="1"/>
  <c r="G45" i="1" s="1"/>
  <c r="C3" i="2"/>
  <c r="L44" i="1"/>
  <c r="L45" i="1" s="1"/>
  <c r="R45" i="1" l="1"/>
  <c r="S45" i="1"/>
  <c r="Q45" i="1"/>
  <c r="F4" i="2"/>
  <c r="H4" i="2"/>
  <c r="G4" i="2"/>
  <c r="C4" i="2"/>
  <c r="J4" i="2"/>
  <c r="I4" i="2"/>
  <c r="D4" i="2"/>
  <c r="E4" i="2"/>
  <c r="Q44" i="1"/>
  <c r="M4" i="2" s="1"/>
  <c r="R44" i="1"/>
  <c r="G108" i="1"/>
  <c r="C5" i="2" s="1"/>
  <c r="H108" i="1"/>
  <c r="D5" i="2" s="1"/>
  <c r="I108" i="1"/>
  <c r="E5" i="2" s="1"/>
  <c r="J108" i="1"/>
  <c r="F5" i="2" s="1"/>
  <c r="K108" i="1"/>
  <c r="G5" i="2" s="1"/>
  <c r="L108" i="1"/>
  <c r="H5" i="2" s="1"/>
  <c r="M108" i="1"/>
  <c r="I5" i="2" s="1"/>
  <c r="N108" i="1"/>
  <c r="J5" i="2" s="1"/>
  <c r="K5" i="2"/>
  <c r="L5" i="2"/>
  <c r="S44" i="1" l="1"/>
  <c r="O4" i="2" s="1"/>
  <c r="N4" i="2"/>
  <c r="L111" i="1"/>
  <c r="R108" i="1"/>
  <c r="N5" i="2" s="1"/>
  <c r="Q108" i="1"/>
  <c r="M5" i="2" s="1"/>
  <c r="N111" i="1"/>
  <c r="K111" i="1"/>
  <c r="I111" i="1"/>
  <c r="H111" i="1"/>
  <c r="G111" i="1"/>
  <c r="M111" i="1"/>
  <c r="J111" i="1"/>
  <c r="I113" i="1" l="1"/>
  <c r="I114" i="1" s="1"/>
  <c r="E6" i="2"/>
  <c r="M113" i="1"/>
  <c r="M114" i="1" s="1"/>
  <c r="I6" i="2"/>
  <c r="G113" i="1"/>
  <c r="C6" i="2"/>
  <c r="H113" i="1"/>
  <c r="D6" i="2"/>
  <c r="N113" i="1"/>
  <c r="N114" i="1" s="1"/>
  <c r="J6" i="2"/>
  <c r="L113" i="1"/>
  <c r="H6" i="2"/>
  <c r="K7" i="2"/>
  <c r="K6" i="2"/>
  <c r="K113" i="1"/>
  <c r="K114" i="1" s="1"/>
  <c r="G6" i="2"/>
  <c r="J113" i="1"/>
  <c r="J114" i="1" s="1"/>
  <c r="F6" i="2"/>
  <c r="L7" i="2"/>
  <c r="L6" i="2"/>
  <c r="S108" i="1"/>
  <c r="O5" i="2" s="1"/>
  <c r="R111" i="1"/>
  <c r="N6" i="2" s="1"/>
  <c r="Q111" i="1"/>
  <c r="M6" i="2" s="1"/>
  <c r="G114" i="1" l="1"/>
  <c r="G134" i="1"/>
  <c r="H114" i="1"/>
  <c r="L114" i="1"/>
  <c r="R114" i="1" s="1"/>
  <c r="G7" i="2"/>
  <c r="D7" i="2"/>
  <c r="H7" i="2"/>
  <c r="I7" i="2"/>
  <c r="F7" i="2"/>
  <c r="J7" i="2"/>
  <c r="E7" i="2"/>
  <c r="R113" i="1"/>
  <c r="N7" i="2" s="1"/>
  <c r="C7" i="2"/>
  <c r="Q113" i="1"/>
  <c r="M7" i="2" s="1"/>
  <c r="S111" i="1"/>
  <c r="O6" i="2" s="1"/>
  <c r="R41" i="1"/>
  <c r="N3" i="2" s="1"/>
  <c r="H134" i="1" l="1"/>
  <c r="C15" i="2"/>
  <c r="Q114" i="1"/>
  <c r="S114" i="1"/>
  <c r="S113" i="1"/>
  <c r="O7" i="2" s="1"/>
  <c r="I134" i="1" l="1"/>
  <c r="D15" i="2"/>
  <c r="J134" i="1" l="1"/>
  <c r="E15" i="2"/>
  <c r="K134" i="1" l="1"/>
  <c r="F15" i="2"/>
  <c r="L134" i="1" l="1"/>
  <c r="H15" i="2" s="1"/>
  <c r="G15" i="2"/>
  <c r="M134" i="1" l="1"/>
  <c r="I15" i="2" s="1"/>
  <c r="N134" i="1" l="1"/>
  <c r="O134" i="1" s="1"/>
  <c r="J15" i="2" l="1"/>
  <c r="P134" i="1"/>
  <c r="L15" i="2" s="1"/>
  <c r="K15" i="2"/>
</calcChain>
</file>

<file path=xl/sharedStrings.xml><?xml version="1.0" encoding="utf-8"?>
<sst xmlns="http://schemas.openxmlformats.org/spreadsheetml/2006/main" count="177" uniqueCount="160">
  <si>
    <t>Kontaktuppgifter</t>
  </si>
  <si>
    <t>Bolag:</t>
  </si>
  <si>
    <t>Kontaktperson:</t>
  </si>
  <si>
    <t>E-post:</t>
  </si>
  <si>
    <t>Tel:</t>
  </si>
  <si>
    <t>Planerade, definierade investeringar, ej ännu tagna i styrelse/nämnd</t>
  </si>
  <si>
    <t>(**)</t>
  </si>
  <si>
    <t>Ökad skuld: positivt tal, Minskad skuld: negativt tal</t>
  </si>
  <si>
    <t>Summa Reinvesteringar</t>
  </si>
  <si>
    <t>Avskrivning</t>
  </si>
  <si>
    <t>Räntekostnad</t>
  </si>
  <si>
    <t>Nedskrivning</t>
  </si>
  <si>
    <t>Summa kapitalkostnader</t>
  </si>
  <si>
    <t>(All inmatning görs i vita fält)</t>
  </si>
  <si>
    <t>Odefinierade investeringar</t>
  </si>
  <si>
    <t>Ange siffra 1, 2 eller 3</t>
  </si>
  <si>
    <t>Datum:</t>
  </si>
  <si>
    <t xml:space="preserve">Styrelsebehandlat   </t>
  </si>
  <si>
    <t xml:space="preserve">Om man angivit investeringsvolymer med fasta priser gör ni här en procentuell indexering till rörliga priser. </t>
  </si>
  <si>
    <t>Grön</t>
  </si>
  <si>
    <t>Kategori</t>
  </si>
  <si>
    <t>Investeringsbeslut taget i styrelse/nämnd</t>
  </si>
  <si>
    <t>Ev. påslag index (+%)</t>
  </si>
  <si>
    <t>TOTALT INVESTERINGAR</t>
  </si>
  <si>
    <t>Grön         X</t>
  </si>
  <si>
    <t>(*)</t>
  </si>
  <si>
    <t>Rörliga priser (**)</t>
  </si>
  <si>
    <t xml:space="preserve">Summa Nyinvesteringar </t>
  </si>
  <si>
    <t xml:space="preserve"> KF           X</t>
  </si>
  <si>
    <t>KF</t>
  </si>
  <si>
    <t>Länk till stadens gröna ramverk</t>
  </si>
  <si>
    <t>Summa Nyinvesteringar inkl. påslag</t>
  </si>
  <si>
    <t>Summa Reinvesteringar inkl. påslag</t>
  </si>
  <si>
    <t>SKULDFÖRÄNDRING</t>
  </si>
  <si>
    <t xml:space="preserve">Kategori  1-3 </t>
  </si>
  <si>
    <t xml:space="preserve">SUMMA NYINVESTERINGAR </t>
  </si>
  <si>
    <t xml:space="preserve">SUMMA REINVESTERINGAR  </t>
  </si>
  <si>
    <t>SUMMA KAPITALKOSTNADER</t>
  </si>
  <si>
    <t>(Senast inlämning 2022-12-31)</t>
  </si>
  <si>
    <t xml:space="preserve">Avskrivning </t>
  </si>
  <si>
    <t xml:space="preserve">Nedskrivning </t>
  </si>
  <si>
    <t xml:space="preserve">Projektet har positiva effekter på klimat och miljö (Sätt ett kryss) </t>
  </si>
  <si>
    <t>Projektet är av principiell karaktär och ska därför till KF (Sätt ett kryss)</t>
  </si>
  <si>
    <t>(mnkr)</t>
  </si>
  <si>
    <t xml:space="preserve">NYINVESTERINGAR </t>
  </si>
  <si>
    <t>SOLIDITET</t>
  </si>
  <si>
    <t xml:space="preserve">SKULDFÖRÄNDRING (*) &amp; SOLIDITET </t>
  </si>
  <si>
    <t>Underhållskostnader</t>
  </si>
  <si>
    <t>Totalt         2026-2030</t>
  </si>
  <si>
    <t>Totalt         2031-2035</t>
  </si>
  <si>
    <t>Totalt         2026-2035</t>
  </si>
  <si>
    <t>UB 2024 (p8)</t>
  </si>
  <si>
    <t>UB 2035</t>
  </si>
  <si>
    <t>EGENFINANSIERINGSGRAD NYINVESTERINGAR</t>
  </si>
  <si>
    <t>EGENFINANSIERINGSGRAD TOTALT INVESTERINGAR</t>
  </si>
  <si>
    <t>ACKUMULERAD SKULDFÖRÄNDRING</t>
  </si>
  <si>
    <t>ACKUMULERADE INVESTERINGAR</t>
  </si>
  <si>
    <r>
      <t>REINVESTERINGAR</t>
    </r>
    <r>
      <rPr>
        <b/>
        <sz val="10"/>
        <color theme="0"/>
        <rFont val="Calibri"/>
        <family val="2"/>
        <scheme val="minor"/>
      </rPr>
      <t xml:space="preserve"> (ersättningsinv/komponentutybyte BR)</t>
    </r>
  </si>
  <si>
    <r>
      <t xml:space="preserve">UNDERHÅLLSKOSTNADER  </t>
    </r>
    <r>
      <rPr>
        <b/>
        <sz val="10"/>
        <color theme="0"/>
        <rFont val="Calibri"/>
        <family val="2"/>
        <scheme val="minor"/>
      </rPr>
      <t>(underhållsåtgärder, ej löpande drift/skötsel, RR)</t>
    </r>
  </si>
  <si>
    <r>
      <t xml:space="preserve">KAPITALKOSTNADER </t>
    </r>
    <r>
      <rPr>
        <b/>
        <sz val="10"/>
        <color theme="0"/>
        <rFont val="Calibri"/>
        <family val="2"/>
        <scheme val="minor"/>
      </rPr>
      <t>(positiva tal, mnkr)</t>
    </r>
  </si>
  <si>
    <r>
      <t xml:space="preserve">Investeringsprognos för period 2025 + 2026 - 2035 </t>
    </r>
    <r>
      <rPr>
        <b/>
        <sz val="12"/>
        <color theme="1"/>
        <rFont val="Calibri"/>
        <family val="2"/>
        <scheme val="minor"/>
      </rPr>
      <t>(mnkr)</t>
    </r>
  </si>
  <si>
    <r>
      <t>Räntekostnad</t>
    </r>
    <r>
      <rPr>
        <b/>
        <sz val="8"/>
        <rFont val="Calibri"/>
        <family val="2"/>
        <scheme val="minor"/>
      </rPr>
      <t xml:space="preserve"> </t>
    </r>
  </si>
  <si>
    <r>
      <t xml:space="preserve">ÅRLIG SKULDFÖRÄNDRING </t>
    </r>
    <r>
      <rPr>
        <b/>
        <sz val="10"/>
        <rFont val="Calibri"/>
        <family val="2"/>
        <scheme val="minor"/>
      </rPr>
      <t>(mnkr)</t>
    </r>
  </si>
  <si>
    <r>
      <t xml:space="preserve">SOLIDITETSPROGNOS </t>
    </r>
    <r>
      <rPr>
        <b/>
        <sz val="10"/>
        <rFont val="Calibri"/>
        <family val="2"/>
        <scheme val="minor"/>
      </rPr>
      <t>(procent, bokförda värden)</t>
    </r>
  </si>
  <si>
    <t>GRAFER</t>
  </si>
  <si>
    <t>Årliga underhållskostnader (mnkr)</t>
  </si>
  <si>
    <t>Fylls EJ i</t>
  </si>
  <si>
    <t>Ackumulerade investeringar</t>
  </si>
  <si>
    <t>Ackumulerad skuldförändring</t>
  </si>
  <si>
    <t>Totalt 2026-2030</t>
  </si>
  <si>
    <t>Totalt 2031-2035</t>
  </si>
  <si>
    <t>Totalt 2026-2035</t>
  </si>
  <si>
    <t>Göteborgs Spårvägar AB</t>
  </si>
  <si>
    <t>Pia Grankvist</t>
  </si>
  <si>
    <t>pia.grankvist@sparvagen.goteborg.se</t>
  </si>
  <si>
    <t>031 - 732 10 92</t>
  </si>
  <si>
    <t>Headset</t>
  </si>
  <si>
    <t>Klimatanläggning kontor</t>
  </si>
  <si>
    <t>Teknisk utredningsstöd vid olycksplats (HOA2)</t>
  </si>
  <si>
    <t>UH-system utveckling (EAM), beslut 40 mnkr</t>
  </si>
  <si>
    <t>Uppgradering Hastus</t>
  </si>
  <si>
    <t>M33 och M34 meters anpassning Rantorget</t>
  </si>
  <si>
    <t>Anpassning lackbox för M34</t>
  </si>
  <si>
    <t>Anpassning av M33,34 boggie arbetsplats</t>
  </si>
  <si>
    <t>Spår 4 förlängning anpassning alla vagnsmodeller</t>
  </si>
  <si>
    <t>Spår 3 och 11 anpassning till M33 nya takarbetsplatser</t>
  </si>
  <si>
    <t>Saxliftar RÖX och RTX</t>
  </si>
  <si>
    <t>Slipmaskin</t>
  </si>
  <si>
    <t>Svetsautomat 2 st</t>
  </si>
  <si>
    <t>Lastbil (mellan) 3 st svetsbilar ersätter leasingbilar</t>
  </si>
  <si>
    <t>Skenrensare</t>
  </si>
  <si>
    <t>Lagertält</t>
  </si>
  <si>
    <t>Makadamplog</t>
  </si>
  <si>
    <t>Skyltvagnar 2 st</t>
  </si>
  <si>
    <t>Undercutter (makadamgrävare under befintligt spår)</t>
  </si>
  <si>
    <t>Traktorgrävare Huddig (totalt 3 st)</t>
  </si>
  <si>
    <t>Kranlastbil fyraxliga lxv</t>
  </si>
  <si>
    <t>Elverk 2 st till Svetsbilar</t>
  </si>
  <si>
    <t>Släp 2 st till svetsbil</t>
  </si>
  <si>
    <t>Fordonstvätt Rantorget</t>
  </si>
  <si>
    <t>Svarv Rantorget</t>
  </si>
  <si>
    <t>Lastbil ersätter HZZ975 (ej el)</t>
  </si>
  <si>
    <t>Welands lagerverk FD1</t>
  </si>
  <si>
    <t>Kardex lagerverk FD1</t>
  </si>
  <si>
    <t>Vagnslyftar spår 33 RTX</t>
  </si>
  <si>
    <t xml:space="preserve">Fixturer till hjulaxlar </t>
  </si>
  <si>
    <t>Lackbox ny port</t>
  </si>
  <si>
    <t>Boggie tvätt</t>
  </si>
  <si>
    <t>Ny port lack verkstad</t>
  </si>
  <si>
    <t>Våg till spår 32</t>
  </si>
  <si>
    <t>Vagnslyftar spår 32</t>
  </si>
  <si>
    <t>Golv Skurmaskin</t>
  </si>
  <si>
    <t>CNC Fräs, komponentverkstad</t>
  </si>
  <si>
    <t xml:space="preserve">Boggi pressen renovering inkl. nytt styrsystem.                              </t>
  </si>
  <si>
    <t>Samtliga stationära momentdragare</t>
  </si>
  <si>
    <t xml:space="preserve">Hydrauliska avdragare samt mekaniska avdragare                    </t>
  </si>
  <si>
    <t xml:space="preserve">Komponenttvättmaskin g:hjulverkstaden                                          </t>
  </si>
  <si>
    <t>Upprustning spår 2</t>
  </si>
  <si>
    <t>Våtsug</t>
  </si>
  <si>
    <t>Inkörningssystem &amp; Spårdata</t>
  </si>
  <si>
    <t>Uppfräschning av kontorslokaler i drift verkstaden</t>
  </si>
  <si>
    <t>upprustning driftverkstaden</t>
  </si>
  <si>
    <t>spår 2 nya gejdrar 8 st ( kast byte)</t>
  </si>
  <si>
    <t>Spår 1 höjd och sänkt platform bytas</t>
  </si>
  <si>
    <t>Travers spår 10</t>
  </si>
  <si>
    <t>Ny Borr och sågutrustning Ringön</t>
  </si>
  <si>
    <t>Slipbil Autech VM 8000</t>
  </si>
  <si>
    <t>KNR302 - Volvo FM - Skenrens</t>
  </si>
  <si>
    <t>RSS061 Skenrensare tvåvägsfordon</t>
  </si>
  <si>
    <t>LWG37N Kombislamsugare</t>
  </si>
  <si>
    <t>Ers OUS 904 - MB Sprinter Vxlmek</t>
  </si>
  <si>
    <t>AXO596 - MAN -  Stor LB Service</t>
  </si>
  <si>
    <t>TSU022 - MAN -  Stor LB Service</t>
  </si>
  <si>
    <t>TOM467 - Volvo FL - Stor LB (tid Svets)</t>
  </si>
  <si>
    <t>FWO826 - Volvo FL -  Stor Svetsbil</t>
  </si>
  <si>
    <t>MSL055 - Volvo FL -  Stor Svetsbil</t>
  </si>
  <si>
    <t xml:space="preserve">M4825 Bommar </t>
  </si>
  <si>
    <t xml:space="preserve">M4826 Paddor </t>
  </si>
  <si>
    <t>M4828 Asfaltssåg 700 X 2 st</t>
  </si>
  <si>
    <t>M4814 Hyudraliska domkrafter</t>
  </si>
  <si>
    <t>Hjullastare 3 st varav 1 är ny</t>
  </si>
  <si>
    <t>Fräsmaskin Wirten</t>
  </si>
  <si>
    <t>Stoppaggregat kramaggregat för slipersspår 3 st</t>
  </si>
  <si>
    <t>Stoppaggregat för makadamspår 5 st</t>
  </si>
  <si>
    <t>Rälskapar</t>
  </si>
  <si>
    <t>Rälsborrmaskiner</t>
  </si>
  <si>
    <t>Maskin 4601 Makadamsug Tinbin</t>
  </si>
  <si>
    <t>EKY019 - Montagebil - tvåvägs</t>
  </si>
  <si>
    <t>XEU299 - Lastbil, tvåvägs</t>
  </si>
  <si>
    <t>WFX976 - Montagebil, tvåvägs</t>
  </si>
  <si>
    <t>EGN377 - Montagebil, tvåvägs</t>
  </si>
  <si>
    <t>SFC568 - Hjullastare</t>
  </si>
  <si>
    <t>Totalstation</t>
  </si>
  <si>
    <t>Spårlägesmätare</t>
  </si>
  <si>
    <t>Digitalt Spårviddsmått, Vogel &amp; Plötscher</t>
  </si>
  <si>
    <t>Kranbil ersättare för XEU299</t>
  </si>
  <si>
    <t>Växelslipar 2 st</t>
  </si>
  <si>
    <t>Svetsbilar</t>
  </si>
  <si>
    <t>Multihog</t>
  </si>
  <si>
    <t>2024-10-XX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</si>
</sst>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 ;[Red]\-#,##0\ "/>
    <numFmt numFmtId="166" formatCode="0.0%"/>
    <numFmt numFmtId="167" formatCode="yyyy/mm/dd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</font>
    <font>
      <b/>
      <i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theme="0"/>
      <name val="Arial"/>
      <family val="2"/>
    </font>
    <font>
      <sz val="12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9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008767"/>
        <bgColor indexed="64"/>
      </patternFill>
    </fill>
    <fill>
      <patternFill patternType="solid">
        <fgColor rgb="FF008391"/>
        <bgColor indexed="64"/>
      </patternFill>
    </fill>
    <fill>
      <patternFill patternType="solid">
        <fgColor rgb="FFD1D9DC"/>
        <bgColor indexed="64"/>
      </patternFill>
    </fill>
    <fill>
      <patternFill patternType="solid">
        <fgColor rgb="FF005E68"/>
        <bgColor indexed="64"/>
      </patternFill>
    </fill>
    <fill>
      <patternFill patternType="solid">
        <fgColor rgb="FFA0BC60"/>
        <bgColor indexed="64"/>
      </patternFill>
    </fill>
    <fill>
      <patternFill patternType="solid">
        <fgColor rgb="FF85A244"/>
        <bgColor indexed="64"/>
      </patternFill>
    </fill>
    <fill>
      <patternFill patternType="solid">
        <fgColor rgb="FF00808E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9CA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C00000"/>
      </right>
      <top/>
      <bottom/>
      <diagonal/>
    </border>
    <border>
      <left/>
      <right style="medium">
        <color rgb="FFC00000"/>
      </right>
      <top style="thin">
        <color indexed="64"/>
      </top>
      <bottom style="thin">
        <color indexed="64"/>
      </bottom>
      <diagonal/>
    </border>
    <border>
      <left/>
      <right style="medium">
        <color rgb="FFC00000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</cellStyleXfs>
  <cellXfs count="251">
    <xf numFmtId="0" fontId="0" fillId="0" borderId="0" xfId="0"/>
    <xf numFmtId="3" fontId="29" fillId="2" borderId="6" xfId="0" applyNumberFormat="1" applyFont="1" applyFill="1" applyBorder="1" applyAlignment="1">
      <alignment horizontal="center" vertical="top" wrapText="1"/>
    </xf>
    <xf numFmtId="0" fontId="29" fillId="0" borderId="6" xfId="1" applyFont="1" applyBorder="1" applyAlignment="1" applyProtection="1">
      <alignment horizontal="center" wrapText="1"/>
      <protection locked="0"/>
    </xf>
    <xf numFmtId="3" fontId="34" fillId="0" borderId="6" xfId="0" applyNumberFormat="1" applyFont="1" applyBorder="1" applyAlignment="1" applyProtection="1">
      <alignment horizontal="center"/>
      <protection locked="0"/>
    </xf>
    <xf numFmtId="3" fontId="34" fillId="0" borderId="2" xfId="0" applyNumberFormat="1" applyFont="1" applyBorder="1" applyAlignment="1" applyProtection="1">
      <alignment horizontal="center"/>
      <protection locked="0"/>
    </xf>
    <xf numFmtId="3" fontId="34" fillId="0" borderId="3" xfId="0" applyNumberFormat="1" applyFont="1" applyBorder="1" applyAlignment="1" applyProtection="1">
      <alignment horizontal="center"/>
      <protection locked="0"/>
    </xf>
    <xf numFmtId="0" fontId="29" fillId="2" borderId="6" xfId="0" applyFont="1" applyFill="1" applyBorder="1" applyAlignment="1">
      <alignment horizontal="center"/>
    </xf>
    <xf numFmtId="0" fontId="29" fillId="6" borderId="2" xfId="0" applyFont="1" applyFill="1" applyBorder="1" applyAlignment="1">
      <alignment horizontal="center"/>
    </xf>
    <xf numFmtId="0" fontId="29" fillId="6" borderId="2" xfId="1" applyFont="1" applyFill="1" applyBorder="1" applyAlignment="1">
      <alignment horizontal="left" wrapText="1"/>
    </xf>
    <xf numFmtId="0" fontId="33" fillId="2" borderId="6" xfId="0" applyFont="1" applyFill="1" applyBorder="1" applyAlignment="1">
      <alignment horizontal="right" vertical="top" wrapText="1"/>
    </xf>
    <xf numFmtId="3" fontId="6" fillId="0" borderId="6" xfId="0" applyNumberFormat="1" applyFont="1" applyBorder="1" applyAlignment="1">
      <alignment horizontal="center" vertical="top" wrapText="1"/>
    </xf>
    <xf numFmtId="166" fontId="34" fillId="0" borderId="6" xfId="3" applyNumberFormat="1" applyFont="1" applyFill="1" applyBorder="1" applyAlignment="1" applyProtection="1">
      <alignment horizontal="center"/>
      <protection locked="0"/>
    </xf>
    <xf numFmtId="166" fontId="34" fillId="0" borderId="2" xfId="3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3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37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3" fontId="9" fillId="0" borderId="0" xfId="0" applyNumberFormat="1" applyFont="1" applyProtection="1">
      <protection locked="0"/>
    </xf>
    <xf numFmtId="3" fontId="11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28" fillId="5" borderId="0" xfId="0" applyFont="1" applyFill="1" applyAlignment="1" applyProtection="1">
      <alignment horizontal="center"/>
      <protection locked="0"/>
    </xf>
    <xf numFmtId="0" fontId="26" fillId="5" borderId="0" xfId="0" applyFont="1" applyFill="1" applyProtection="1">
      <protection locked="0"/>
    </xf>
    <xf numFmtId="0" fontId="34" fillId="5" borderId="0" xfId="0" applyFont="1" applyFill="1" applyProtection="1">
      <protection locked="0"/>
    </xf>
    <xf numFmtId="0" fontId="36" fillId="0" borderId="0" xfId="5" applyFont="1" applyFill="1" applyProtection="1">
      <protection locked="0"/>
    </xf>
    <xf numFmtId="164" fontId="7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25" fillId="0" borderId="0" xfId="5" applyFont="1" applyFill="1" applyBorder="1" applyProtection="1">
      <protection locked="0"/>
    </xf>
    <xf numFmtId="0" fontId="2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6" fillId="5" borderId="2" xfId="1" applyFill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right" vertical="top" wrapText="1"/>
      <protection locked="0"/>
    </xf>
    <xf numFmtId="0" fontId="32" fillId="4" borderId="4" xfId="1" applyFont="1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right" vertical="top" wrapText="1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165" fontId="1" fillId="0" borderId="14" xfId="0" applyNumberFormat="1" applyFont="1" applyBorder="1" applyAlignment="1" applyProtection="1">
      <alignment horizontal="center"/>
      <protection locked="0"/>
    </xf>
    <xf numFmtId="3" fontId="11" fillId="0" borderId="0" xfId="1" applyNumberFormat="1" applyFont="1" applyProtection="1">
      <protection locked="0"/>
    </xf>
    <xf numFmtId="0" fontId="9" fillId="0" borderId="0" xfId="0" applyFont="1" applyAlignment="1" applyProtection="1">
      <alignment horizontal="right" vertical="top" wrapText="1"/>
      <protection locked="0"/>
    </xf>
    <xf numFmtId="0" fontId="16" fillId="4" borderId="4" xfId="1" applyFont="1" applyFill="1" applyBorder="1" applyAlignment="1" applyProtection="1">
      <alignment wrapText="1"/>
      <protection locked="0"/>
    </xf>
    <xf numFmtId="3" fontId="3" fillId="13" borderId="6" xfId="1" applyNumberFormat="1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0" xfId="0" applyFont="1" applyProtection="1">
      <protection locked="0"/>
    </xf>
    <xf numFmtId="0" fontId="9" fillId="0" borderId="5" xfId="1" applyFont="1" applyBorder="1" applyAlignment="1" applyProtection="1">
      <alignment wrapText="1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top" wrapText="1"/>
      <protection locked="0"/>
    </xf>
    <xf numFmtId="1" fontId="15" fillId="0" borderId="0" xfId="2" applyNumberFormat="1" applyFont="1" applyFill="1" applyBorder="1" applyAlignment="1" applyProtection="1">
      <alignment horizontal="center" vertical="center"/>
      <protection locked="0"/>
    </xf>
    <xf numFmtId="1" fontId="18" fillId="0" borderId="0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" fontId="17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wrapText="1"/>
      <protection locked="0"/>
    </xf>
    <xf numFmtId="3" fontId="13" fillId="0" borderId="0" xfId="0" applyNumberFormat="1" applyFont="1" applyProtection="1">
      <protection locked="0"/>
    </xf>
    <xf numFmtId="3" fontId="6" fillId="13" borderId="6" xfId="1" applyNumberFormat="1" applyFill="1" applyBorder="1" applyAlignment="1">
      <alignment horizontal="center"/>
    </xf>
    <xf numFmtId="3" fontId="30" fillId="13" borderId="7" xfId="0" applyNumberFormat="1" applyFont="1" applyFill="1" applyBorder="1" applyAlignment="1">
      <alignment horizontal="center" vertical="top" wrapText="1"/>
    </xf>
    <xf numFmtId="3" fontId="30" fillId="13" borderId="8" xfId="0" applyNumberFormat="1" applyFont="1" applyFill="1" applyBorder="1" applyAlignment="1">
      <alignment horizontal="center" vertical="top" wrapText="1"/>
    </xf>
    <xf numFmtId="3" fontId="29" fillId="0" borderId="19" xfId="0" applyNumberFormat="1" applyFont="1" applyBorder="1" applyAlignment="1" applyProtection="1">
      <alignment horizontal="center"/>
      <protection locked="0"/>
    </xf>
    <xf numFmtId="0" fontId="32" fillId="4" borderId="20" xfId="1" applyFont="1" applyFill="1" applyBorder="1" applyAlignment="1" applyProtection="1">
      <alignment wrapText="1"/>
      <protection locked="0"/>
    </xf>
    <xf numFmtId="0" fontId="4" fillId="0" borderId="21" xfId="0" applyFont="1" applyBorder="1" applyProtection="1">
      <protection locked="0"/>
    </xf>
    <xf numFmtId="0" fontId="0" fillId="0" borderId="21" xfId="0" applyBorder="1" applyProtection="1">
      <protection locked="0"/>
    </xf>
    <xf numFmtId="0" fontId="2" fillId="0" borderId="21" xfId="0" applyFont="1" applyBorder="1" applyProtection="1">
      <protection locked="0"/>
    </xf>
    <xf numFmtId="3" fontId="6" fillId="13" borderId="2" xfId="1" applyNumberFormat="1" applyFill="1" applyBorder="1" applyAlignment="1">
      <alignment horizontal="center"/>
    </xf>
    <xf numFmtId="3" fontId="34" fillId="0" borderId="19" xfId="0" applyNumberFormat="1" applyFont="1" applyBorder="1" applyAlignment="1" applyProtection="1">
      <alignment horizontal="center"/>
      <protection locked="0"/>
    </xf>
    <xf numFmtId="166" fontId="34" fillId="0" borderId="19" xfId="3" applyNumberFormat="1" applyFont="1" applyFill="1" applyBorder="1" applyAlignment="1" applyProtection="1">
      <alignment horizontal="center"/>
      <protection locked="0"/>
    </xf>
    <xf numFmtId="3" fontId="30" fillId="13" borderId="25" xfId="0" applyNumberFormat="1" applyFont="1" applyFill="1" applyBorder="1" applyAlignment="1">
      <alignment horizontal="center" vertical="top" wrapText="1"/>
    </xf>
    <xf numFmtId="0" fontId="16" fillId="4" borderId="22" xfId="1" applyFont="1" applyFill="1" applyBorder="1" applyAlignment="1" applyProtection="1">
      <alignment wrapText="1"/>
      <protection locked="0"/>
    </xf>
    <xf numFmtId="0" fontId="16" fillId="4" borderId="2" xfId="1" applyFont="1" applyFill="1" applyBorder="1" applyAlignment="1" applyProtection="1">
      <alignment wrapText="1"/>
      <protection locked="0"/>
    </xf>
    <xf numFmtId="3" fontId="3" fillId="13" borderId="2" xfId="1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29" fillId="5" borderId="0" xfId="6" applyFont="1" applyFill="1" applyAlignment="1" applyProtection="1">
      <alignment horizontal="center" vertical="top" wrapText="1"/>
      <protection locked="0"/>
    </xf>
    <xf numFmtId="0" fontId="29" fillId="5" borderId="0" xfId="8" applyFont="1" applyFill="1" applyAlignment="1" applyProtection="1">
      <alignment horizontal="center" vertical="top" wrapText="1"/>
      <protection locked="0"/>
    </xf>
    <xf numFmtId="0" fontId="31" fillId="15" borderId="0" xfId="7" applyFont="1" applyFill="1" applyAlignment="1" applyProtection="1">
      <alignment horizontal="center" vertical="top"/>
      <protection locked="0"/>
    </xf>
    <xf numFmtId="0" fontId="10" fillId="0" borderId="28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32" fillId="4" borderId="2" xfId="1" applyFont="1" applyFill="1" applyBorder="1" applyAlignment="1" applyProtection="1">
      <alignment wrapText="1"/>
      <protection locked="0"/>
    </xf>
    <xf numFmtId="0" fontId="32" fillId="4" borderId="6" xfId="1" applyFont="1" applyFill="1" applyBorder="1" applyAlignment="1" applyProtection="1">
      <alignment wrapText="1"/>
      <protection locked="0"/>
    </xf>
    <xf numFmtId="0" fontId="16" fillId="4" borderId="5" xfId="1" applyFont="1" applyFill="1" applyBorder="1" applyAlignment="1" applyProtection="1">
      <alignment wrapText="1"/>
      <protection locked="0"/>
    </xf>
    <xf numFmtId="0" fontId="16" fillId="4" borderId="6" xfId="1" applyFont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3" fontId="34" fillId="0" borderId="30" xfId="0" applyNumberFormat="1" applyFont="1" applyBorder="1" applyAlignment="1" applyProtection="1">
      <alignment horizontal="center"/>
      <protection locked="0"/>
    </xf>
    <xf numFmtId="0" fontId="38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40" fillId="0" borderId="0" xfId="0" applyFont="1" applyAlignment="1" applyProtection="1">
      <alignment horizontal="left" vertical="top" wrapText="1"/>
      <protection locked="0"/>
    </xf>
    <xf numFmtId="9" fontId="29" fillId="0" borderId="6" xfId="3" applyFont="1" applyFill="1" applyBorder="1" applyAlignment="1">
      <alignment horizontal="center" vertical="top" wrapText="1"/>
    </xf>
    <xf numFmtId="0" fontId="25" fillId="11" borderId="3" xfId="1" applyFont="1" applyFill="1" applyBorder="1" applyAlignment="1" applyProtection="1">
      <alignment horizontal="center" vertical="top" wrapText="1"/>
      <protection locked="0"/>
    </xf>
    <xf numFmtId="0" fontId="19" fillId="0" borderId="9" xfId="0" applyFont="1" applyBorder="1" applyProtection="1">
      <protection locked="0"/>
    </xf>
    <xf numFmtId="164" fontId="8" fillId="0" borderId="9" xfId="0" applyNumberFormat="1" applyFont="1" applyBorder="1" applyProtection="1">
      <protection locked="0"/>
    </xf>
    <xf numFmtId="0" fontId="24" fillId="4" borderId="0" xfId="1" applyFont="1" applyFill="1" applyAlignment="1" applyProtection="1">
      <alignment horizontal="center" vertical="top" wrapText="1"/>
      <protection locked="0"/>
    </xf>
    <xf numFmtId="0" fontId="19" fillId="0" borderId="4" xfId="0" applyFont="1" applyBorder="1" applyProtection="1">
      <protection locked="0"/>
    </xf>
    <xf numFmtId="0" fontId="41" fillId="5" borderId="5" xfId="0" applyFont="1" applyFill="1" applyBorder="1" applyProtection="1">
      <protection locked="0"/>
    </xf>
    <xf numFmtId="0" fontId="30" fillId="5" borderId="23" xfId="0" applyFont="1" applyFill="1" applyBorder="1" applyProtection="1">
      <protection locked="0"/>
    </xf>
    <xf numFmtId="0" fontId="30" fillId="5" borderId="3" xfId="0" applyFont="1" applyFill="1" applyBorder="1" applyProtection="1">
      <protection locked="0"/>
    </xf>
    <xf numFmtId="9" fontId="42" fillId="20" borderId="8" xfId="3" applyFont="1" applyFill="1" applyBorder="1" applyAlignment="1">
      <alignment horizontal="center" vertical="center" wrapText="1"/>
    </xf>
    <xf numFmtId="3" fontId="34" fillId="0" borderId="33" xfId="0" applyNumberFormat="1" applyFont="1" applyBorder="1" applyAlignment="1" applyProtection="1">
      <alignment horizontal="center"/>
      <protection locked="0"/>
    </xf>
    <xf numFmtId="9" fontId="42" fillId="21" borderId="7" xfId="3" applyFont="1" applyFill="1" applyBorder="1" applyAlignment="1">
      <alignment horizontal="center" vertical="center" wrapText="1"/>
    </xf>
    <xf numFmtId="0" fontId="4" fillId="0" borderId="36" xfId="0" applyFont="1" applyBorder="1" applyProtection="1">
      <protection locked="0"/>
    </xf>
    <xf numFmtId="0" fontId="4" fillId="0" borderId="37" xfId="0" applyFont="1" applyBorder="1" applyProtection="1">
      <protection locked="0"/>
    </xf>
    <xf numFmtId="3" fontId="6" fillId="13" borderId="19" xfId="1" applyNumberFormat="1" applyFill="1" applyBorder="1" applyAlignment="1">
      <alignment horizontal="center"/>
    </xf>
    <xf numFmtId="0" fontId="16" fillId="4" borderId="20" xfId="1" applyFont="1" applyFill="1" applyBorder="1" applyAlignment="1" applyProtection="1">
      <alignment wrapText="1"/>
      <protection locked="0"/>
    </xf>
    <xf numFmtId="3" fontId="12" fillId="13" borderId="19" xfId="1" applyNumberFormat="1" applyFont="1" applyFill="1" applyBorder="1" applyProtection="1"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9" fontId="42" fillId="20" borderId="34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0" fillId="0" borderId="21" xfId="0" applyBorder="1"/>
    <xf numFmtId="0" fontId="4" fillId="0" borderId="0" xfId="0" applyFont="1"/>
    <xf numFmtId="3" fontId="6" fillId="5" borderId="0" xfId="0" applyNumberFormat="1" applyFont="1" applyFill="1" applyProtection="1">
      <protection locked="0"/>
    </xf>
    <xf numFmtId="0" fontId="43" fillId="5" borderId="0" xfId="0" applyFont="1" applyFill="1" applyProtection="1">
      <protection locked="0"/>
    </xf>
    <xf numFmtId="3" fontId="42" fillId="5" borderId="0" xfId="0" applyNumberFormat="1" applyFont="1" applyFill="1" applyProtection="1">
      <protection locked="0"/>
    </xf>
    <xf numFmtId="3" fontId="42" fillId="5" borderId="9" xfId="0" applyNumberFormat="1" applyFont="1" applyFill="1" applyBorder="1" applyProtection="1">
      <protection locked="0"/>
    </xf>
    <xf numFmtId="0" fontId="44" fillId="0" borderId="11" xfId="0" applyFont="1" applyBorder="1" applyProtection="1">
      <protection locked="0"/>
    </xf>
    <xf numFmtId="3" fontId="35" fillId="5" borderId="0" xfId="4" applyNumberFormat="1" applyFont="1" applyFill="1" applyBorder="1" applyProtection="1">
      <protection locked="0"/>
    </xf>
    <xf numFmtId="0" fontId="43" fillId="5" borderId="9" xfId="0" applyFont="1" applyFill="1" applyBorder="1" applyProtection="1">
      <protection locked="0"/>
    </xf>
    <xf numFmtId="0" fontId="44" fillId="0" borderId="0" xfId="0" applyFont="1" applyProtection="1">
      <protection locked="0"/>
    </xf>
    <xf numFmtId="9" fontId="42" fillId="21" borderId="8" xfId="3" applyFont="1" applyFill="1" applyBorder="1" applyAlignment="1">
      <alignment horizontal="center" vertical="center" wrapText="1"/>
    </xf>
    <xf numFmtId="9" fontId="37" fillId="21" borderId="25" xfId="3" applyFont="1" applyFill="1" applyBorder="1" applyAlignment="1">
      <alignment horizontal="center" vertical="center" wrapText="1"/>
    </xf>
    <xf numFmtId="3" fontId="34" fillId="0" borderId="27" xfId="0" applyNumberFormat="1" applyFont="1" applyBorder="1" applyAlignment="1" applyProtection="1">
      <alignment horizontal="center"/>
      <protection locked="0"/>
    </xf>
    <xf numFmtId="0" fontId="24" fillId="22" borderId="3" xfId="0" applyFont="1" applyFill="1" applyBorder="1" applyProtection="1">
      <protection locked="0"/>
    </xf>
    <xf numFmtId="0" fontId="24" fillId="22" borderId="23" xfId="0" applyFont="1" applyFill="1" applyBorder="1" applyProtection="1">
      <protection locked="0"/>
    </xf>
    <xf numFmtId="165" fontId="3" fillId="2" borderId="2" xfId="0" applyNumberFormat="1" applyFont="1" applyFill="1" applyBorder="1" applyAlignment="1" applyProtection="1">
      <alignment horizontal="center" vertical="center"/>
      <protection locked="0"/>
    </xf>
    <xf numFmtId="165" fontId="3" fillId="2" borderId="6" xfId="0" applyNumberFormat="1" applyFont="1" applyFill="1" applyBorder="1" applyAlignment="1" applyProtection="1">
      <alignment horizontal="center" vertical="center"/>
      <protection locked="0"/>
    </xf>
    <xf numFmtId="0" fontId="45" fillId="0" borderId="0" xfId="1" applyFont="1" applyAlignment="1" applyProtection="1">
      <alignment wrapText="1"/>
      <protection locked="0"/>
    </xf>
    <xf numFmtId="0" fontId="25" fillId="17" borderId="4" xfId="0" applyFont="1" applyFill="1" applyBorder="1" applyAlignment="1" applyProtection="1">
      <alignment horizontal="center"/>
      <protection locked="0"/>
    </xf>
    <xf numFmtId="0" fontId="45" fillId="5" borderId="12" xfId="8" applyFont="1" applyFill="1" applyBorder="1" applyAlignment="1" applyProtection="1">
      <alignment horizontal="center" vertical="top" wrapText="1"/>
      <protection locked="0"/>
    </xf>
    <xf numFmtId="0" fontId="48" fillId="11" borderId="18" xfId="1" applyFont="1" applyFill="1" applyBorder="1" applyAlignment="1" applyProtection="1">
      <alignment horizontal="center" vertical="top" wrapText="1"/>
      <protection locked="0"/>
    </xf>
    <xf numFmtId="3" fontId="29" fillId="13" borderId="31" xfId="0" applyNumberFormat="1" applyFont="1" applyFill="1" applyBorder="1" applyAlignment="1">
      <alignment horizontal="center" vertical="top" wrapText="1"/>
    </xf>
    <xf numFmtId="3" fontId="29" fillId="13" borderId="8" xfId="0" applyNumberFormat="1" applyFont="1" applyFill="1" applyBorder="1" applyAlignment="1">
      <alignment horizontal="center" vertical="top" wrapText="1"/>
    </xf>
    <xf numFmtId="3" fontId="29" fillId="13" borderId="7" xfId="0" applyNumberFormat="1" applyFont="1" applyFill="1" applyBorder="1" applyAlignment="1">
      <alignment horizontal="center" vertical="top" wrapText="1"/>
    </xf>
    <xf numFmtId="3" fontId="29" fillId="13" borderId="25" xfId="0" applyNumberFormat="1" applyFont="1" applyFill="1" applyBorder="1" applyAlignment="1">
      <alignment horizontal="center" vertical="top" wrapText="1"/>
    </xf>
    <xf numFmtId="0" fontId="25" fillId="14" borderId="2" xfId="0" applyFont="1" applyFill="1" applyBorder="1" applyAlignment="1" applyProtection="1">
      <alignment horizontal="center"/>
      <protection locked="0"/>
    </xf>
    <xf numFmtId="0" fontId="25" fillId="12" borderId="2" xfId="0" applyFont="1" applyFill="1" applyBorder="1" applyAlignment="1" applyProtection="1">
      <alignment horizontal="center"/>
      <protection locked="0"/>
    </xf>
    <xf numFmtId="0" fontId="25" fillId="12" borderId="6" xfId="0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center"/>
      <protection locked="0"/>
    </xf>
    <xf numFmtId="0" fontId="51" fillId="17" borderId="4" xfId="0" applyFont="1" applyFill="1" applyBorder="1" applyAlignment="1" applyProtection="1">
      <alignment horizontal="center" vertical="top" wrapText="1"/>
      <protection locked="0"/>
    </xf>
    <xf numFmtId="0" fontId="51" fillId="17" borderId="18" xfId="0" applyFont="1" applyFill="1" applyBorder="1" applyAlignment="1" applyProtection="1">
      <alignment horizontal="center" vertical="top" wrapText="1"/>
      <protection locked="0"/>
    </xf>
    <xf numFmtId="0" fontId="51" fillId="14" borderId="30" xfId="0" applyFont="1" applyFill="1" applyBorder="1" applyAlignment="1" applyProtection="1">
      <alignment horizontal="center" vertical="top" wrapText="1"/>
      <protection locked="0"/>
    </xf>
    <xf numFmtId="0" fontId="51" fillId="14" borderId="2" xfId="0" applyFont="1" applyFill="1" applyBorder="1" applyAlignment="1" applyProtection="1">
      <alignment horizontal="center" vertical="top" wrapText="1"/>
      <protection locked="0"/>
    </xf>
    <xf numFmtId="0" fontId="51" fillId="14" borderId="19" xfId="0" applyFont="1" applyFill="1" applyBorder="1" applyAlignment="1" applyProtection="1">
      <alignment horizontal="center" vertical="top" wrapText="1"/>
      <protection locked="0"/>
    </xf>
    <xf numFmtId="0" fontId="51" fillId="14" borderId="30" xfId="0" applyFont="1" applyFill="1" applyBorder="1" applyAlignment="1" applyProtection="1">
      <alignment horizontal="center" vertical="center" wrapText="1"/>
      <protection locked="0"/>
    </xf>
    <xf numFmtId="0" fontId="51" fillId="14" borderId="2" xfId="0" applyFont="1" applyFill="1" applyBorder="1" applyAlignment="1" applyProtection="1">
      <alignment horizontal="center" vertical="center" wrapText="1"/>
      <protection locked="0"/>
    </xf>
    <xf numFmtId="0" fontId="51" fillId="14" borderId="19" xfId="0" applyFont="1" applyFill="1" applyBorder="1" applyAlignment="1" applyProtection="1">
      <alignment horizontal="center" vertical="center" wrapText="1"/>
      <protection locked="0"/>
    </xf>
    <xf numFmtId="0" fontId="25" fillId="19" borderId="30" xfId="1" applyFont="1" applyFill="1" applyBorder="1" applyAlignment="1" applyProtection="1">
      <alignment horizontal="center" wrapText="1"/>
      <protection locked="0"/>
    </xf>
    <xf numFmtId="0" fontId="25" fillId="18" borderId="2" xfId="1" applyFont="1" applyFill="1" applyBorder="1" applyAlignment="1" applyProtection="1">
      <alignment horizontal="center" wrapText="1"/>
      <protection locked="0"/>
    </xf>
    <xf numFmtId="0" fontId="25" fillId="18" borderId="23" xfId="1" applyFont="1" applyFill="1" applyBorder="1" applyAlignment="1" applyProtection="1">
      <alignment horizontal="center" wrapText="1"/>
      <protection locked="0"/>
    </xf>
    <xf numFmtId="0" fontId="51" fillId="19" borderId="2" xfId="0" applyFont="1" applyFill="1" applyBorder="1" applyAlignment="1" applyProtection="1">
      <alignment horizontal="center" vertical="center" wrapText="1"/>
      <protection locked="0"/>
    </xf>
    <xf numFmtId="0" fontId="51" fillId="19" borderId="19" xfId="0" applyFont="1" applyFill="1" applyBorder="1" applyAlignment="1" applyProtection="1">
      <alignment horizontal="center" vertical="center" wrapText="1"/>
      <protection locked="0"/>
    </xf>
    <xf numFmtId="0" fontId="16" fillId="22" borderId="27" xfId="0" applyFont="1" applyFill="1" applyBorder="1" applyProtection="1">
      <protection locked="0"/>
    </xf>
    <xf numFmtId="0" fontId="25" fillId="16" borderId="2" xfId="0" applyFont="1" applyFill="1" applyBorder="1" applyAlignment="1" applyProtection="1">
      <alignment horizontal="center"/>
      <protection locked="0"/>
    </xf>
    <xf numFmtId="0" fontId="25" fillId="15" borderId="2" xfId="0" applyFont="1" applyFill="1" applyBorder="1" applyAlignment="1" applyProtection="1">
      <alignment horizontal="center"/>
      <protection locked="0"/>
    </xf>
    <xf numFmtId="0" fontId="25" fillId="15" borderId="3" xfId="0" applyFont="1" applyFill="1" applyBorder="1" applyAlignment="1" applyProtection="1">
      <alignment horizontal="center"/>
      <protection locked="0"/>
    </xf>
    <xf numFmtId="0" fontId="25" fillId="16" borderId="23" xfId="0" applyFont="1" applyFill="1" applyBorder="1" applyAlignment="1" applyProtection="1">
      <alignment horizontal="center" wrapText="1"/>
      <protection locked="0"/>
    </xf>
    <xf numFmtId="0" fontId="51" fillId="16" borderId="30" xfId="0" applyFont="1" applyFill="1" applyBorder="1" applyAlignment="1" applyProtection="1">
      <alignment horizontal="center" vertical="center" wrapText="1"/>
      <protection locked="0"/>
    </xf>
    <xf numFmtId="0" fontId="51" fillId="16" borderId="2" xfId="0" applyFont="1" applyFill="1" applyBorder="1" applyAlignment="1" applyProtection="1">
      <alignment horizontal="center" vertical="center" wrapText="1"/>
      <protection locked="0"/>
    </xf>
    <xf numFmtId="0" fontId="51" fillId="16" borderId="19" xfId="0" applyFont="1" applyFill="1" applyBorder="1" applyAlignment="1" applyProtection="1">
      <alignment horizontal="center" vertical="center" wrapText="1"/>
      <protection locked="0"/>
    </xf>
    <xf numFmtId="165" fontId="28" fillId="0" borderId="24" xfId="0" applyNumberFormat="1" applyFont="1" applyBorder="1" applyAlignment="1" applyProtection="1">
      <alignment horizontal="center"/>
      <protection locked="0"/>
    </xf>
    <xf numFmtId="165" fontId="28" fillId="0" borderId="7" xfId="0" applyNumberFormat="1" applyFont="1" applyBorder="1" applyAlignment="1" applyProtection="1">
      <alignment horizontal="center"/>
      <protection locked="0"/>
    </xf>
    <xf numFmtId="165" fontId="28" fillId="0" borderId="8" xfId="0" applyNumberFormat="1" applyFont="1" applyBorder="1" applyAlignment="1" applyProtection="1">
      <alignment horizontal="center"/>
      <protection locked="0"/>
    </xf>
    <xf numFmtId="165" fontId="28" fillId="0" borderId="13" xfId="0" applyNumberFormat="1" applyFont="1" applyBorder="1" applyAlignment="1" applyProtection="1">
      <alignment horizontal="center"/>
      <protection locked="0"/>
    </xf>
    <xf numFmtId="165" fontId="28" fillId="0" borderId="25" xfId="0" applyNumberFormat="1" applyFont="1" applyBorder="1" applyAlignment="1" applyProtection="1">
      <alignment horizontal="center"/>
      <protection locked="0"/>
    </xf>
    <xf numFmtId="9" fontId="28" fillId="0" borderId="7" xfId="3" applyFont="1" applyFill="1" applyBorder="1" applyAlignment="1" applyProtection="1">
      <alignment horizontal="center"/>
      <protection locked="0"/>
    </xf>
    <xf numFmtId="9" fontId="28" fillId="0" borderId="8" xfId="3" applyFont="1" applyFill="1" applyBorder="1" applyAlignment="1" applyProtection="1">
      <alignment horizontal="center"/>
      <protection locked="0"/>
    </xf>
    <xf numFmtId="9" fontId="28" fillId="0" borderId="13" xfId="3" applyFont="1" applyFill="1" applyBorder="1" applyAlignment="1" applyProtection="1">
      <alignment horizontal="center"/>
      <protection locked="0"/>
    </xf>
    <xf numFmtId="9" fontId="28" fillId="0" borderId="25" xfId="3" applyFont="1" applyFill="1" applyBorder="1" applyAlignment="1" applyProtection="1">
      <alignment horizontal="center"/>
      <protection locked="0"/>
    </xf>
    <xf numFmtId="9" fontId="29" fillId="13" borderId="7" xfId="3" applyFont="1" applyFill="1" applyBorder="1" applyAlignment="1" applyProtection="1">
      <alignment horizontal="center" wrapText="1"/>
    </xf>
    <xf numFmtId="9" fontId="29" fillId="13" borderId="8" xfId="3" applyFont="1" applyFill="1" applyBorder="1" applyAlignment="1" applyProtection="1">
      <alignment horizontal="center" wrapText="1"/>
    </xf>
    <xf numFmtId="9" fontId="29" fillId="13" borderId="34" xfId="0" applyNumberFormat="1" applyFont="1" applyFill="1" applyBorder="1" applyAlignment="1">
      <alignment horizontal="center" wrapText="1"/>
    </xf>
    <xf numFmtId="3" fontId="29" fillId="13" borderId="7" xfId="0" applyNumberFormat="1" applyFont="1" applyFill="1" applyBorder="1" applyAlignment="1">
      <alignment horizontal="center" wrapText="1"/>
    </xf>
    <xf numFmtId="3" fontId="29" fillId="13" borderId="8" xfId="0" applyNumberFormat="1" applyFont="1" applyFill="1" applyBorder="1" applyAlignment="1">
      <alignment horizontal="center" wrapText="1"/>
    </xf>
    <xf numFmtId="3" fontId="29" fillId="13" borderId="25" xfId="0" applyNumberFormat="1" applyFont="1" applyFill="1" applyBorder="1" applyAlignment="1">
      <alignment horizont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11" fillId="5" borderId="27" xfId="0" applyFont="1" applyFill="1" applyBorder="1" applyProtection="1">
      <protection locked="0"/>
    </xf>
    <xf numFmtId="0" fontId="16" fillId="23" borderId="4" xfId="0" applyFont="1" applyFill="1" applyBorder="1" applyAlignment="1" applyProtection="1">
      <alignment horizontal="left"/>
      <protection locked="0"/>
    </xf>
    <xf numFmtId="0" fontId="25" fillId="23" borderId="29" xfId="0" applyFont="1" applyFill="1" applyBorder="1" applyAlignment="1" applyProtection="1">
      <alignment horizontal="center"/>
      <protection locked="0"/>
    </xf>
    <xf numFmtId="0" fontId="25" fillId="23" borderId="4" xfId="0" applyFont="1" applyFill="1" applyBorder="1" applyAlignment="1" applyProtection="1">
      <alignment horizontal="center"/>
      <protection locked="0"/>
    </xf>
    <xf numFmtId="0" fontId="25" fillId="23" borderId="18" xfId="0" applyFont="1" applyFill="1" applyBorder="1" applyAlignment="1" applyProtection="1">
      <alignment horizontal="center"/>
      <protection locked="0"/>
    </xf>
    <xf numFmtId="0" fontId="4" fillId="0" borderId="38" xfId="0" applyFont="1" applyBorder="1" applyProtection="1">
      <protection locked="0"/>
    </xf>
    <xf numFmtId="0" fontId="4" fillId="0" borderId="38" xfId="0" applyFont="1" applyBorder="1"/>
    <xf numFmtId="3" fontId="11" fillId="0" borderId="38" xfId="1" applyNumberFormat="1" applyFont="1" applyBorder="1" applyProtection="1">
      <protection locked="0"/>
    </xf>
    <xf numFmtId="0" fontId="0" fillId="0" borderId="38" xfId="0" applyBorder="1" applyProtection="1">
      <protection locked="0"/>
    </xf>
    <xf numFmtId="0" fontId="25" fillId="16" borderId="39" xfId="0" applyFont="1" applyFill="1" applyBorder="1" applyAlignment="1" applyProtection="1">
      <alignment horizontal="center" wrapText="1"/>
      <protection locked="0"/>
    </xf>
    <xf numFmtId="3" fontId="29" fillId="13" borderId="40" xfId="0" applyNumberFormat="1" applyFont="1" applyFill="1" applyBorder="1" applyAlignment="1">
      <alignment horizontal="center" wrapText="1"/>
    </xf>
    <xf numFmtId="164" fontId="34" fillId="0" borderId="2" xfId="0" applyNumberFormat="1" applyFont="1" applyBorder="1" applyAlignment="1" applyProtection="1">
      <alignment horizontal="center"/>
      <protection locked="0"/>
    </xf>
    <xf numFmtId="164" fontId="34" fillId="0" borderId="6" xfId="0" applyNumberFormat="1" applyFont="1" applyBorder="1" applyAlignment="1" applyProtection="1">
      <alignment horizontal="center"/>
      <protection locked="0"/>
    </xf>
    <xf numFmtId="164" fontId="34" fillId="0" borderId="19" xfId="0" applyNumberFormat="1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left"/>
      <protection locked="0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10" fillId="0" borderId="16" xfId="1" applyFont="1" applyBorder="1" applyAlignment="1" applyProtection="1">
      <alignment wrapText="1"/>
      <protection locked="0"/>
    </xf>
    <xf numFmtId="0" fontId="0" fillId="0" borderId="16" xfId="0" applyBorder="1"/>
    <xf numFmtId="0" fontId="0" fillId="0" borderId="17" xfId="0" applyBorder="1"/>
    <xf numFmtId="167" fontId="27" fillId="5" borderId="1" xfId="0" applyNumberFormat="1" applyFont="1" applyFill="1" applyBorder="1" applyAlignment="1" applyProtection="1">
      <alignment horizontal="center" vertical="center"/>
      <protection locked="0"/>
    </xf>
    <xf numFmtId="167" fontId="26" fillId="0" borderId="2" xfId="0" applyNumberFormat="1" applyFont="1" applyBorder="1" applyProtection="1">
      <protection locked="0"/>
    </xf>
    <xf numFmtId="0" fontId="28" fillId="5" borderId="1" xfId="0" applyFont="1" applyFill="1" applyBorder="1" applyAlignment="1" applyProtection="1">
      <alignment horizontal="left" vertical="top"/>
      <protection locked="0"/>
    </xf>
    <xf numFmtId="0" fontId="34" fillId="0" borderId="3" xfId="0" applyFont="1" applyBorder="1" applyAlignment="1" applyProtection="1">
      <alignment horizontal="left" vertical="top"/>
      <protection locked="0"/>
    </xf>
    <xf numFmtId="0" fontId="34" fillId="0" borderId="2" xfId="0" applyFont="1" applyBorder="1" applyAlignment="1" applyProtection="1">
      <alignment horizontal="left" vertical="top"/>
      <protection locked="0"/>
    </xf>
    <xf numFmtId="0" fontId="21" fillId="5" borderId="1" xfId="4" applyFill="1" applyBorder="1" applyAlignment="1" applyProtection="1">
      <alignment horizontal="left" vertical="top"/>
      <protection locked="0"/>
    </xf>
    <xf numFmtId="0" fontId="16" fillId="17" borderId="3" xfId="0" applyFont="1" applyFill="1" applyBorder="1" applyAlignment="1" applyProtection="1">
      <alignment horizontal="left"/>
      <protection locked="0"/>
    </xf>
    <xf numFmtId="0" fontId="4" fillId="0" borderId="3" xfId="0" applyFont="1" applyBorder="1"/>
    <xf numFmtId="0" fontId="4" fillId="0" borderId="23" xfId="0" applyFont="1" applyBorder="1"/>
    <xf numFmtId="0" fontId="45" fillId="13" borderId="26" xfId="0" applyFont="1" applyFill="1" applyBorder="1" applyAlignment="1" applyProtection="1">
      <alignment vertical="center" wrapText="1"/>
      <protection locked="0"/>
    </xf>
    <xf numFmtId="0" fontId="0" fillId="0" borderId="15" xfId="0" applyBorder="1" applyAlignment="1">
      <alignment wrapText="1"/>
    </xf>
    <xf numFmtId="0" fontId="0" fillId="0" borderId="24" xfId="0" applyBorder="1" applyAlignment="1">
      <alignment wrapText="1"/>
    </xf>
    <xf numFmtId="0" fontId="48" fillId="4" borderId="27" xfId="1" applyFont="1" applyFill="1" applyBorder="1" applyAlignment="1" applyProtection="1">
      <alignment wrapText="1"/>
      <protection locked="0"/>
    </xf>
    <xf numFmtId="0" fontId="44" fillId="0" borderId="3" xfId="0" applyFont="1" applyBorder="1" applyAlignment="1">
      <alignment wrapText="1"/>
    </xf>
    <xf numFmtId="0" fontId="44" fillId="0" borderId="23" xfId="0" applyFont="1" applyBorder="1" applyAlignment="1">
      <alignment wrapText="1"/>
    </xf>
    <xf numFmtId="0" fontId="47" fillId="5" borderId="27" xfId="1" applyFont="1" applyFill="1" applyBorder="1" applyAlignment="1" applyProtection="1">
      <alignment horizontal="left" wrapText="1"/>
      <protection locked="0"/>
    </xf>
    <xf numFmtId="0" fontId="1" fillId="0" borderId="3" xfId="0" applyFont="1" applyBorder="1"/>
    <xf numFmtId="0" fontId="1" fillId="0" borderId="23" xfId="0" applyFont="1" applyBorder="1"/>
    <xf numFmtId="0" fontId="44" fillId="0" borderId="15" xfId="0" applyFont="1" applyBorder="1" applyAlignment="1">
      <alignment wrapText="1"/>
    </xf>
    <xf numFmtId="0" fontId="44" fillId="0" borderId="24" xfId="0" applyFont="1" applyBorder="1" applyAlignment="1">
      <alignment wrapText="1"/>
    </xf>
    <xf numFmtId="0" fontId="45" fillId="21" borderId="32" xfId="0" applyFont="1" applyFill="1" applyBorder="1" applyAlignment="1">
      <alignment horizontal="left" vertical="center" wrapText="1"/>
    </xf>
    <xf numFmtId="0" fontId="50" fillId="21" borderId="32" xfId="0" applyFont="1" applyFill="1" applyBorder="1" applyAlignment="1">
      <alignment wrapText="1"/>
    </xf>
    <xf numFmtId="0" fontId="50" fillId="21" borderId="35" xfId="0" applyFont="1" applyFill="1" applyBorder="1" applyAlignment="1">
      <alignment wrapText="1"/>
    </xf>
    <xf numFmtId="0" fontId="47" fillId="0" borderId="27" xfId="1" applyFont="1" applyBorder="1" applyAlignment="1" applyProtection="1">
      <alignment horizontal="left" wrapText="1"/>
      <protection locked="0"/>
    </xf>
    <xf numFmtId="0" fontId="1" fillId="0" borderId="3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0" fontId="2" fillId="21" borderId="32" xfId="0" applyFont="1" applyFill="1" applyBorder="1" applyAlignment="1">
      <alignment wrapText="1"/>
    </xf>
    <xf numFmtId="0" fontId="2" fillId="21" borderId="35" xfId="0" applyFont="1" applyFill="1" applyBorder="1" applyAlignment="1">
      <alignment wrapText="1"/>
    </xf>
    <xf numFmtId="0" fontId="16" fillId="18" borderId="27" xfId="1" applyFont="1" applyFill="1" applyBorder="1" applyAlignment="1" applyProtection="1">
      <alignment vertical="center" wrapText="1"/>
      <protection locked="0"/>
    </xf>
    <xf numFmtId="0" fontId="4" fillId="18" borderId="3" xfId="0" applyFont="1" applyFill="1" applyBorder="1" applyAlignment="1">
      <alignment vertical="center" wrapText="1"/>
    </xf>
    <xf numFmtId="0" fontId="4" fillId="18" borderId="23" xfId="0" applyFont="1" applyFill="1" applyBorder="1" applyAlignment="1">
      <alignment vertical="center" wrapText="1"/>
    </xf>
    <xf numFmtId="0" fontId="6" fillId="0" borderId="27" xfId="1" applyBorder="1" applyAlignment="1" applyProtection="1">
      <alignment horizontal="left" wrapText="1"/>
      <protection locked="0"/>
    </xf>
    <xf numFmtId="0" fontId="6" fillId="0" borderId="3" xfId="1" applyBorder="1" applyAlignment="1" applyProtection="1">
      <alignment horizontal="left" wrapText="1"/>
      <protection locked="0"/>
    </xf>
    <xf numFmtId="0" fontId="6" fillId="0" borderId="23" xfId="1" applyBorder="1" applyAlignment="1" applyProtection="1">
      <alignment horizontal="left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11" fillId="5" borderId="27" xfId="0" applyFont="1" applyFill="1" applyBorder="1" applyProtection="1">
      <protection locked="0"/>
    </xf>
    <xf numFmtId="0" fontId="11" fillId="5" borderId="3" xfId="0" applyFont="1" applyFill="1" applyBorder="1" applyProtection="1">
      <protection locked="0"/>
    </xf>
    <xf numFmtId="0" fontId="11" fillId="5" borderId="23" xfId="0" applyFont="1" applyFill="1" applyBorder="1" applyProtection="1">
      <protection locked="0"/>
    </xf>
    <xf numFmtId="0" fontId="16" fillId="17" borderId="3" xfId="0" applyFont="1" applyFill="1" applyBorder="1" applyAlignment="1" applyProtection="1">
      <alignment horizontal="left" wrapText="1"/>
      <protection locked="0"/>
    </xf>
    <xf numFmtId="0" fontId="4" fillId="0" borderId="3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9" fillId="0" borderId="3" xfId="1" applyFont="1" applyBorder="1" applyAlignment="1" applyProtection="1">
      <alignment horizontal="left" wrapText="1"/>
      <protection locked="0"/>
    </xf>
    <xf numFmtId="0" fontId="29" fillId="13" borderId="26" xfId="0" applyFont="1" applyFill="1" applyBorder="1" applyAlignment="1" applyProtection="1">
      <alignment vertical="center" wrapText="1"/>
      <protection locked="0"/>
    </xf>
    <xf numFmtId="0" fontId="45" fillId="13" borderId="15" xfId="0" applyFont="1" applyFill="1" applyBorder="1" applyAlignment="1" applyProtection="1">
      <alignment vertical="center" wrapText="1"/>
      <protection locked="0"/>
    </xf>
    <xf numFmtId="0" fontId="45" fillId="13" borderId="24" xfId="0" applyFont="1" applyFill="1" applyBorder="1" applyAlignment="1" applyProtection="1">
      <alignment vertical="center" wrapText="1"/>
      <protection locked="0"/>
    </xf>
    <xf numFmtId="0" fontId="16" fillId="4" borderId="41" xfId="1" applyFont="1" applyFill="1" applyBorder="1" applyAlignment="1" applyProtection="1">
      <alignment wrapText="1"/>
      <protection locked="0"/>
    </xf>
    <xf numFmtId="0" fontId="16" fillId="4" borderId="14" xfId="1" applyFont="1" applyFill="1" applyBorder="1" applyAlignment="1" applyProtection="1">
      <alignment wrapText="1"/>
      <protection locked="0"/>
    </xf>
    <xf numFmtId="0" fontId="16" fillId="4" borderId="42" xfId="1" applyFont="1" applyFill="1" applyBorder="1" applyAlignment="1" applyProtection="1">
      <alignment wrapText="1"/>
      <protection locked="0"/>
    </xf>
    <xf numFmtId="0" fontId="6" fillId="5" borderId="27" xfId="1" applyFill="1" applyBorder="1" applyAlignment="1" applyProtection="1">
      <alignment horizontal="left" wrapText="1"/>
      <protection locked="0"/>
    </xf>
    <xf numFmtId="0" fontId="6" fillId="5" borderId="3" xfId="1" applyFill="1" applyBorder="1" applyAlignment="1" applyProtection="1">
      <alignment horizontal="left" wrapText="1"/>
      <protection locked="0"/>
    </xf>
    <xf numFmtId="0" fontId="6" fillId="5" borderId="23" xfId="1" applyFill="1" applyBorder="1" applyAlignment="1" applyProtection="1">
      <alignment horizontal="left" wrapText="1"/>
      <protection locked="0"/>
    </xf>
  </cellXfs>
  <cellStyles count="9">
    <cellStyle name="40 % - Dekorfärg5" xfId="2" builtinId="47"/>
    <cellStyle name="Dekorfärg1" xfId="5" builtinId="29"/>
    <cellStyle name="Dekorfärg2" xfId="6" builtinId="33"/>
    <cellStyle name="Dekorfärg4" xfId="7" builtinId="41"/>
    <cellStyle name="Dekorfärg6" xfId="8" builtinId="49"/>
    <cellStyle name="Hyperlänk" xfId="4" builtinId="8"/>
    <cellStyle name="Normal" xfId="0" builtinId="0"/>
    <cellStyle name="Normal 3" xfId="1" xr:uid="{00000000-0005-0000-0000-000003000000}"/>
    <cellStyle name="Procent" xfId="3" builtinId="5"/>
  </cellStyles>
  <dxfs count="0"/>
  <tableStyles count="0" defaultTableStyle="TableStyleMedium9" defaultPivotStyle="PivotStyleLight16"/>
  <colors>
    <mruColors>
      <color rgb="FF009CAC"/>
      <color rgb="FFF9F9F9"/>
      <color rgb="FF00B5C8"/>
      <color rgb="FFA0BC60"/>
      <color rgb="FF85A244"/>
      <color rgb="FF00808E"/>
      <color rgb="FFF2C4D7"/>
      <color rgb="FFEA9EBD"/>
      <color rgb="FF8E1E4B"/>
      <color rgb="FFAD25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Investeringar/Skuldförändring (Mnkr)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Investeringar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Investeringar!$F$113:$P$113</c:f>
              <c:numCache>
                <c:formatCode>#,##0</c:formatCode>
                <c:ptCount val="11"/>
                <c:pt idx="0">
                  <c:v>55.86</c:v>
                </c:pt>
                <c:pt idx="1">
                  <c:v>80.050000000000011</c:v>
                </c:pt>
                <c:pt idx="2">
                  <c:v>94.05</c:v>
                </c:pt>
                <c:pt idx="3">
                  <c:v>12.64</c:v>
                </c:pt>
                <c:pt idx="4">
                  <c:v>6.3</c:v>
                </c:pt>
                <c:pt idx="5">
                  <c:v>19.7</c:v>
                </c:pt>
                <c:pt idx="6">
                  <c:v>40.400000000000006</c:v>
                </c:pt>
                <c:pt idx="7">
                  <c:v>41</c:v>
                </c:pt>
                <c:pt idx="8">
                  <c:v>38.5</c:v>
                </c:pt>
                <c:pt idx="9">
                  <c:v>48.1</c:v>
                </c:pt>
                <c:pt idx="10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112-4F9A-BEC2-6C5159C1F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5508488"/>
        <c:axId val="795511440"/>
      </c:barChart>
      <c:lineChart>
        <c:grouping val="standard"/>
        <c:varyColors val="0"/>
        <c:ser>
          <c:idx val="1"/>
          <c:order val="1"/>
          <c:tx>
            <c:v>Skuldförändring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Investeringar!$F$17:$P$17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Investeringar!$F$126:$P$126</c:f>
              <c:numCache>
                <c:formatCode>#\ ##0_ ;[Red]\-#\ ##0\ 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7B-4296-9A72-E5CAC4A3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508488"/>
        <c:axId val="795511440"/>
      </c:lineChart>
      <c:catAx>
        <c:axId val="79550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511440"/>
        <c:crosses val="autoZero"/>
        <c:auto val="1"/>
        <c:lblAlgn val="ctr"/>
        <c:lblOffset val="100"/>
        <c:noMultiLvlLbl val="0"/>
      </c:catAx>
      <c:valAx>
        <c:axId val="79551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50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Kapitalkostnader (mnkr)</a:t>
            </a:r>
          </a:p>
        </c:rich>
      </c:tx>
      <c:layout>
        <c:manualLayout>
          <c:xMode val="edge"/>
          <c:yMode val="edge"/>
          <c:x val="0.33745350422258313"/>
          <c:y val="4.0790304112594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sv-SE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Investeringar!$B$120</c:f>
              <c:strCache>
                <c:ptCount val="1"/>
                <c:pt idx="0">
                  <c:v>Avskrivning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Investeringar!$D$119:$P$119</c15:sqref>
                  </c15:fullRef>
                </c:ext>
              </c:extLst>
              <c:f>Investeringar!$F$119:$P$119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Investeringar!$D$120:$P$120</c15:sqref>
                  </c15:fullRef>
                </c:ext>
              </c:extLst>
              <c:f>Investeringar!$F$120:$P$120</c:f>
              <c:numCache>
                <c:formatCode>General</c:formatCode>
                <c:ptCount val="11"/>
                <c:pt idx="0" formatCode="#,##0">
                  <c:v>36.609600299999997</c:v>
                </c:pt>
                <c:pt idx="1" formatCode="#,##0">
                  <c:v>44.792439000000002</c:v>
                </c:pt>
                <c:pt idx="2" formatCode="#,##0">
                  <c:v>55.184278999999997</c:v>
                </c:pt>
                <c:pt idx="3" formatCode="#,##0">
                  <c:v>51.611530000000002</c:v>
                </c:pt>
                <c:pt idx="4" formatCode="#,##0">
                  <c:v>46.351524220000002</c:v>
                </c:pt>
                <c:pt idx="5" formatCode="#,##0">
                  <c:v>43.510449999999999</c:v>
                </c:pt>
                <c:pt idx="6" formatCode="#,##0">
                  <c:v>45.011510000000001</c:v>
                </c:pt>
                <c:pt idx="7" formatCode="#,##0">
                  <c:v>43.326689999999999</c:v>
                </c:pt>
                <c:pt idx="8" formatCode="#,##0">
                  <c:v>44.46407</c:v>
                </c:pt>
                <c:pt idx="9" formatCode="#,##0">
                  <c:v>43.217039999999997</c:v>
                </c:pt>
                <c:pt idx="10" formatCode="#,##0">
                  <c:v>36.094850000000001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C-4239-ACB0-3C3C4CCF6874}"/>
            </c:ext>
          </c:extLst>
        </c:ser>
        <c:ser>
          <c:idx val="1"/>
          <c:order val="1"/>
          <c:tx>
            <c:strRef>
              <c:f>Investeringar!$B$121</c:f>
              <c:strCache>
                <c:ptCount val="1"/>
                <c:pt idx="0">
                  <c:v>Räntekostnad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Investeringar!$D$119:$P$119</c15:sqref>
                  </c15:fullRef>
                </c:ext>
              </c:extLst>
              <c:f>Investeringar!$F$119:$P$119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Investeringar!$D$121:$P$121</c15:sqref>
                  </c15:fullRef>
                </c:ext>
              </c:extLst>
              <c:f>Investeringar!$F$121:$P$121</c:f>
              <c:numCache>
                <c:formatCode>General</c:formatCode>
                <c:ptCount val="11"/>
                <c:pt idx="0" formatCode="#,##0">
                  <c:v>0</c:v>
                </c:pt>
                <c:pt idx="1" formatCode="#,##0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C-4239-ACB0-3C3C4CCF6874}"/>
            </c:ext>
          </c:extLst>
        </c:ser>
        <c:ser>
          <c:idx val="2"/>
          <c:order val="2"/>
          <c:tx>
            <c:strRef>
              <c:f>Investeringar!$B$122</c:f>
              <c:strCache>
                <c:ptCount val="1"/>
                <c:pt idx="0">
                  <c:v>Nedskrivning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Investeringar!$D$119:$P$119</c15:sqref>
                  </c15:fullRef>
                </c:ext>
              </c:extLst>
              <c:f>Investeringar!$F$119:$P$119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Investeringar!$D$122:$P$122</c15:sqref>
                  </c15:fullRef>
                </c:ext>
              </c:extLst>
              <c:f>Investeringar!$F$122:$P$122</c:f>
              <c:numCache>
                <c:formatCode>General</c:formatCode>
                <c:ptCount val="11"/>
                <c:pt idx="0" formatCode="#,##0">
                  <c:v>0</c:v>
                </c:pt>
                <c:pt idx="1" formatCode="#,##0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C-4239-ACB0-3C3C4CCF6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125816"/>
        <c:axId val="89312745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Investeringar!$B$123</c15:sqref>
                        </c15:formulaRef>
                      </c:ext>
                    </c:extLst>
                    <c:strCache>
                      <c:ptCount val="1"/>
                      <c:pt idx="0">
                        <c:v>SUMMA KAPITALKOSTNADER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Investeringar!$D$119:$P$119</c15:sqref>
                        </c15:fullRef>
                        <c15:formulaRef>
                          <c15:sqref>Investeringar!$F$119:$P$119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Investeringar!$D$123:$P$123</c15:sqref>
                        </c15:fullRef>
                        <c15:formulaRef>
                          <c15:sqref>Investeringar!$F$123:$P$123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 formatCode="#,##0">
                        <c:v>36.609600299999997</c:v>
                      </c:pt>
                      <c:pt idx="1" formatCode="#,##0">
                        <c:v>44.792439000000002</c:v>
                      </c:pt>
                      <c:pt idx="2" formatCode="#,##0">
                        <c:v>55.184278999999997</c:v>
                      </c:pt>
                      <c:pt idx="3" formatCode="#,##0">
                        <c:v>51.611530000000002</c:v>
                      </c:pt>
                      <c:pt idx="4" formatCode="#,##0">
                        <c:v>46.351524220000002</c:v>
                      </c:pt>
                      <c:pt idx="5" formatCode="#,##0">
                        <c:v>43.510449999999999</c:v>
                      </c:pt>
                      <c:pt idx="6" formatCode="#,##0">
                        <c:v>45.011510000000001</c:v>
                      </c:pt>
                      <c:pt idx="7" formatCode="#,##0">
                        <c:v>43.326689999999999</c:v>
                      </c:pt>
                      <c:pt idx="8" formatCode="#,##0">
                        <c:v>44.46407</c:v>
                      </c:pt>
                      <c:pt idx="9" formatCode="#,##0">
                        <c:v>43.217039999999997</c:v>
                      </c:pt>
                      <c:pt idx="10" formatCode="#,##0">
                        <c:v>36.094850000000001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BE9C-4239-ACB0-3C3C4CCF6874}"/>
                  </c:ext>
                </c:extLst>
              </c15:ser>
            </c15:filteredLineSeries>
          </c:ext>
        </c:extLst>
      </c:lineChart>
      <c:catAx>
        <c:axId val="89312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3127456"/>
        <c:crosses val="autoZero"/>
        <c:auto val="1"/>
        <c:lblAlgn val="ctr"/>
        <c:lblOffset val="100"/>
        <c:noMultiLvlLbl val="0"/>
      </c:catAx>
      <c:valAx>
        <c:axId val="89312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3125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Soliditetsprognos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8765436963270643E-2"/>
          <c:y val="0.16331518450250931"/>
          <c:w val="0.90276904085404031"/>
          <c:h val="0.7273450964848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Investeringar!$B$127</c:f>
              <c:strCache>
                <c:ptCount val="1"/>
                <c:pt idx="0">
                  <c:v>SOLIDITETSPROGNOS (procent, bokförda värden)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Investeringar!$C$125:$P$125</c15:sqref>
                  </c15:fullRef>
                </c:ext>
              </c:extLst>
              <c:f>Investeringar!$F$125:$P$125</c:f>
              <c:strCach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Investeringar!$C$127:$P$127</c15:sqref>
                  </c15:fullRef>
                </c:ext>
              </c:extLst>
              <c:f>Investeringar!$F$127:$P$127</c:f>
              <c:numCache>
                <c:formatCode>General</c:formatCode>
                <c:ptCount val="11"/>
                <c:pt idx="0" formatCode="0%">
                  <c:v>0.45</c:v>
                </c:pt>
                <c:pt idx="1" formatCode="0%">
                  <c:v>0.41</c:v>
                </c:pt>
                <c:pt idx="2" formatCode="0%">
                  <c:v>0.4</c:v>
                </c:pt>
                <c:pt idx="3" formatCode="0%">
                  <c:v>0.41</c:v>
                </c:pt>
                <c:pt idx="4" formatCode="0%">
                  <c:v>0.43</c:v>
                </c:pt>
                <c:pt idx="5" formatCode="0%">
                  <c:v>0.45</c:v>
                </c:pt>
                <c:pt idx="6" formatCode="0%">
                  <c:v>0.45</c:v>
                </c:pt>
                <c:pt idx="7" formatCode="0%">
                  <c:v>0.45</c:v>
                </c:pt>
                <c:pt idx="8" formatCode="0%">
                  <c:v>0.45</c:v>
                </c:pt>
                <c:pt idx="9" formatCode="0%">
                  <c:v>0.45</c:v>
                </c:pt>
                <c:pt idx="10" formatCode="0%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0-4851-BC7C-1DFA260A8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6608224"/>
        <c:axId val="1196605928"/>
      </c:barChart>
      <c:catAx>
        <c:axId val="119660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6605928"/>
        <c:crosses val="autoZero"/>
        <c:auto val="1"/>
        <c:lblAlgn val="ctr"/>
        <c:lblOffset val="100"/>
        <c:noMultiLvlLbl val="0"/>
      </c:catAx>
      <c:valAx>
        <c:axId val="119660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660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Egenfinansieringsgrad Nyinvesteringar</a:t>
            </a:r>
          </a:p>
        </c:rich>
      </c:tx>
      <c:layout>
        <c:manualLayout>
          <c:xMode val="edge"/>
          <c:yMode val="edge"/>
          <c:x val="0.19951386136760885"/>
          <c:y val="3.4472583400707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Egenfinansieringsgrad Nyinvesteringar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Investeringar!$F$17:$P$17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Investeringar!$F$45:$P$45</c:f>
              <c:numCache>
                <c:formatCode>0%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F-4362-A48A-10A01774A7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5394672"/>
        <c:axId val="795393360"/>
      </c:barChart>
      <c:catAx>
        <c:axId val="79539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393360"/>
        <c:crosses val="autoZero"/>
        <c:auto val="1"/>
        <c:lblAlgn val="ctr"/>
        <c:lblOffset val="100"/>
        <c:noMultiLvlLbl val="0"/>
      </c:catAx>
      <c:valAx>
        <c:axId val="79539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39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Fördelning Nyinvestering/Reinvestering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v-SE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Nyinvesteringar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Investeringar!$F$17:$P$17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Investeringar!$F$44:$P$44</c:f>
              <c:numCache>
                <c:formatCode>#,##0</c:formatCode>
                <c:ptCount val="11"/>
                <c:pt idx="0">
                  <c:v>39.35</c:v>
                </c:pt>
                <c:pt idx="1">
                  <c:v>38.5</c:v>
                </c:pt>
                <c:pt idx="2">
                  <c:v>31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29.2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9-4423-B8FF-73B1A07604C4}"/>
            </c:ext>
          </c:extLst>
        </c:ser>
        <c:ser>
          <c:idx val="1"/>
          <c:order val="1"/>
          <c:tx>
            <c:v>Reinvesteringar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Investeringar!$F$17:$P$17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Investeringar!$F$111:$P$111</c:f>
              <c:numCache>
                <c:formatCode>#,##0</c:formatCode>
                <c:ptCount val="11"/>
                <c:pt idx="0">
                  <c:v>16.510000000000002</c:v>
                </c:pt>
                <c:pt idx="1">
                  <c:v>41.550000000000004</c:v>
                </c:pt>
                <c:pt idx="2">
                  <c:v>63.05</c:v>
                </c:pt>
                <c:pt idx="3">
                  <c:v>8.64</c:v>
                </c:pt>
                <c:pt idx="4">
                  <c:v>3.3</c:v>
                </c:pt>
                <c:pt idx="5">
                  <c:v>19.7</c:v>
                </c:pt>
                <c:pt idx="6">
                  <c:v>40.400000000000006</c:v>
                </c:pt>
                <c:pt idx="7">
                  <c:v>41</c:v>
                </c:pt>
                <c:pt idx="8">
                  <c:v>9.3000000000000007</c:v>
                </c:pt>
                <c:pt idx="9">
                  <c:v>48.1</c:v>
                </c:pt>
                <c:pt idx="10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9-4423-B8FF-73B1A0760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3879600"/>
        <c:axId val="1963877200"/>
      </c:lineChart>
      <c:catAx>
        <c:axId val="196387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63877200"/>
        <c:crosses val="autoZero"/>
        <c:auto val="1"/>
        <c:lblAlgn val="ctr"/>
        <c:lblOffset val="100"/>
        <c:noMultiLvlLbl val="0"/>
      </c:catAx>
      <c:valAx>
        <c:axId val="196387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6387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/>
              <a:t>Totala</a:t>
            </a:r>
            <a:r>
              <a:rPr lang="sv-SE" sz="1400" baseline="0"/>
              <a:t> investeringar fördelade mellan ny- och reinvestering</a:t>
            </a:r>
            <a:endParaRPr lang="sv-SE" sz="1400"/>
          </a:p>
        </c:rich>
      </c:tx>
      <c:layout>
        <c:manualLayout>
          <c:xMode val="edge"/>
          <c:yMode val="edge"/>
          <c:x val="0.11743105864638816"/>
          <c:y val="3.4282212795363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241872660919508"/>
          <c:y val="4.9963479753055179E-2"/>
          <c:w val="0.84523363315833955"/>
          <c:h val="0.90212958161525725"/>
        </c:manualLayout>
      </c:layout>
      <c:barChart>
        <c:barDir val="col"/>
        <c:grouping val="stacked"/>
        <c:varyColors val="0"/>
        <c:ser>
          <c:idx val="0"/>
          <c:order val="0"/>
          <c:tx>
            <c:v>Årliga nyinvesteringar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Investeringar!$F$17:$P$17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Investeringar!$F$44:$P$44</c:f>
              <c:numCache>
                <c:formatCode>#,##0</c:formatCode>
                <c:ptCount val="11"/>
                <c:pt idx="0">
                  <c:v>39.35</c:v>
                </c:pt>
                <c:pt idx="1">
                  <c:v>38.5</c:v>
                </c:pt>
                <c:pt idx="2">
                  <c:v>31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29.2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5-4491-93F5-264EBCEDC12A}"/>
            </c:ext>
          </c:extLst>
        </c:ser>
        <c:ser>
          <c:idx val="1"/>
          <c:order val="1"/>
          <c:tx>
            <c:v>Årliga Reinvesteringar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Investeringar!$F$17:$P$17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Investeringar!$F$111:$P$111</c:f>
              <c:numCache>
                <c:formatCode>#,##0</c:formatCode>
                <c:ptCount val="11"/>
                <c:pt idx="0">
                  <c:v>16.510000000000002</c:v>
                </c:pt>
                <c:pt idx="1">
                  <c:v>41.550000000000004</c:v>
                </c:pt>
                <c:pt idx="2">
                  <c:v>63.05</c:v>
                </c:pt>
                <c:pt idx="3">
                  <c:v>8.64</c:v>
                </c:pt>
                <c:pt idx="4">
                  <c:v>3.3</c:v>
                </c:pt>
                <c:pt idx="5">
                  <c:v>19.7</c:v>
                </c:pt>
                <c:pt idx="6">
                  <c:v>40.400000000000006</c:v>
                </c:pt>
                <c:pt idx="7">
                  <c:v>41</c:v>
                </c:pt>
                <c:pt idx="8">
                  <c:v>9.3000000000000007</c:v>
                </c:pt>
                <c:pt idx="9">
                  <c:v>48.1</c:v>
                </c:pt>
                <c:pt idx="10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5-4491-93F5-264EBCEDC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251328"/>
        <c:axId val="1730243648"/>
      </c:barChart>
      <c:catAx>
        <c:axId val="17302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243648"/>
        <c:crosses val="autoZero"/>
        <c:auto val="1"/>
        <c:lblAlgn val="ctr"/>
        <c:lblOffset val="100"/>
        <c:noMultiLvlLbl val="0"/>
      </c:catAx>
      <c:valAx>
        <c:axId val="173024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25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/>
              <a:t>Årliga investeringar och ackumulerad</a:t>
            </a:r>
            <a:r>
              <a:rPr lang="sv-SE" sz="1400" baseline="0"/>
              <a:t> skuldförändring</a:t>
            </a:r>
            <a:endParaRPr lang="sv-SE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Ackumulerad skuldförändring</c:v>
          </c:tx>
          <c:spPr>
            <a:ln w="28575" cap="rnd">
              <a:solidFill>
                <a:schemeClr val="accent3">
                  <a:shade val="76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Investeringar!$F$125:$P$125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Investeringar!$F$134:$P$134</c:f>
              <c:numCache>
                <c:formatCode>#\ ##0_ ;[Red]\-#\ ##0\ </c:formatCode>
                <c:ptCount val="11"/>
                <c:pt idx="0">
                  <c:v>55.86</c:v>
                </c:pt>
                <c:pt idx="1">
                  <c:v>135.91000000000003</c:v>
                </c:pt>
                <c:pt idx="2">
                  <c:v>229.96000000000004</c:v>
                </c:pt>
                <c:pt idx="3">
                  <c:v>242.60000000000002</c:v>
                </c:pt>
                <c:pt idx="4">
                  <c:v>248.90000000000003</c:v>
                </c:pt>
                <c:pt idx="5">
                  <c:v>268.60000000000002</c:v>
                </c:pt>
                <c:pt idx="6">
                  <c:v>309</c:v>
                </c:pt>
                <c:pt idx="7">
                  <c:v>350</c:v>
                </c:pt>
                <c:pt idx="8">
                  <c:v>388.5</c:v>
                </c:pt>
                <c:pt idx="9">
                  <c:v>436.6</c:v>
                </c:pt>
                <c:pt idx="10">
                  <c:v>449.8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F-4903-94CB-0D7C3B226383}"/>
            </c:ext>
          </c:extLst>
        </c:ser>
        <c:ser>
          <c:idx val="1"/>
          <c:order val="1"/>
          <c:tx>
            <c:v>Årliga investeringar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Investeringar!$F$125:$P$125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Investeringar!$F$135:$P$135</c:f>
              <c:numCache>
                <c:formatCode>#\ ##0_ ;[Red]\-#\ ##0\ 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F-4903-94CB-0D7C3B226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4368032"/>
        <c:axId val="1194368512"/>
      </c:lineChart>
      <c:catAx>
        <c:axId val="11943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4368512"/>
        <c:crosses val="autoZero"/>
        <c:auto val="1"/>
        <c:lblAlgn val="ctr"/>
        <c:lblOffset val="100"/>
        <c:noMultiLvlLbl val="0"/>
      </c:catAx>
      <c:valAx>
        <c:axId val="119436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\ ##0_ ;[Red]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436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Årlig skuldförändring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Investeringar!$G$125:$P$125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Investeringar!$G$126:$P$126</c:f>
              <c:numCache>
                <c:formatCode>#\ ##0_ ;[Red]\-#\ ##0\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C-4EEA-9D37-ECE82C992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1243999"/>
        <c:axId val="1211249759"/>
      </c:barChart>
      <c:catAx>
        <c:axId val="1211243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11249759"/>
        <c:crosses val="autoZero"/>
        <c:auto val="1"/>
        <c:lblAlgn val="ctr"/>
        <c:lblOffset val="100"/>
        <c:noMultiLvlLbl val="0"/>
      </c:catAx>
      <c:valAx>
        <c:axId val="1211249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 ;[Red]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11243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687465</xdr:colOff>
      <xdr:row>16</xdr:row>
      <xdr:rowOff>50799</xdr:rowOff>
    </xdr:from>
    <xdr:to>
      <xdr:col>28</xdr:col>
      <xdr:colOff>631031</xdr:colOff>
      <xdr:row>40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DF9D84-C432-4ACF-A833-099575705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39746</xdr:colOff>
      <xdr:row>104</xdr:row>
      <xdr:rowOff>25400</xdr:rowOff>
    </xdr:from>
    <xdr:to>
      <xdr:col>38</xdr:col>
      <xdr:colOff>38100</xdr:colOff>
      <xdr:row>113</xdr:row>
      <xdr:rowOff>91598</xdr:rowOff>
    </xdr:to>
    <xdr:graphicFrame macro="">
      <xdr:nvGraphicFramePr>
        <xdr:cNvPr id="9" name="Diagram 3">
          <a:extLst>
            <a:ext uri="{FF2B5EF4-FFF2-40B4-BE49-F238E27FC236}">
              <a16:creationId xmlns:a16="http://schemas.microsoft.com/office/drawing/2014/main" id="{9962DCAB-8EF4-4C4F-AEF9-CE27CAADA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11907</xdr:colOff>
      <xdr:row>117</xdr:row>
      <xdr:rowOff>28425</xdr:rowOff>
    </xdr:from>
    <xdr:to>
      <xdr:col>29</xdr:col>
      <xdr:colOff>71437</xdr:colOff>
      <xdr:row>126</xdr:row>
      <xdr:rowOff>23812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EDD7A1A7-F6B4-4BE8-B2AC-1B2E3DF91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342900</xdr:colOff>
      <xdr:row>46</xdr:row>
      <xdr:rowOff>177800</xdr:rowOff>
    </xdr:from>
    <xdr:to>
      <xdr:col>29</xdr:col>
      <xdr:colOff>1110</xdr:colOff>
      <xdr:row>103</xdr:row>
      <xdr:rowOff>114300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BCE7C550-E0A9-41BF-9BBA-A2098AC0E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139700</xdr:colOff>
      <xdr:row>103</xdr:row>
      <xdr:rowOff>177800</xdr:rowOff>
    </xdr:from>
    <xdr:to>
      <xdr:col>28</xdr:col>
      <xdr:colOff>584200</xdr:colOff>
      <xdr:row>110</xdr:row>
      <xdr:rowOff>63500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71E5D66A-1D80-EDC7-A09D-B46E6C060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165099</xdr:colOff>
      <xdr:row>47</xdr:row>
      <xdr:rowOff>25400</xdr:rowOff>
    </xdr:from>
    <xdr:to>
      <xdr:col>38</xdr:col>
      <xdr:colOff>5396</xdr:colOff>
      <xdr:row>103</xdr:row>
      <xdr:rowOff>152400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4F339AC6-4302-E9C4-34EE-42B50E9E3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6806</xdr:colOff>
      <xdr:row>16</xdr:row>
      <xdr:rowOff>11905</xdr:rowOff>
    </xdr:from>
    <xdr:to>
      <xdr:col>37</xdr:col>
      <xdr:colOff>631031</xdr:colOff>
      <xdr:row>40</xdr:row>
      <xdr:rowOff>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7828C9C-7E87-AFC1-2342-DA2A7527D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636983</xdr:colOff>
      <xdr:row>116</xdr:row>
      <xdr:rowOff>182166</xdr:rowOff>
    </xdr:from>
    <xdr:to>
      <xdr:col>37</xdr:col>
      <xdr:colOff>619124</xdr:colOff>
      <xdr:row>125</xdr:row>
      <xdr:rowOff>297656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2FB7446-A39E-9A2D-A6D6-D3DEC7104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ia.grankvist@sparvagen.goteborg.se" TargetMode="External"/><Relationship Id="rId1" Type="http://schemas.openxmlformats.org/officeDocument/2006/relationships/hyperlink" Target="https://goteborg.se/wps/wcm/connect/c4507798-2eed-4f5d-b356-fe69822375db/City+of+Gothenburg+Green+Bond+Framework+2019-09-12.pdf?MOD=AJPERES&amp;CONVERT_TO=url&amp;CACHEID=ROOTWORKSPACE-c4507798-2eed-4f5d-b356-fe69822375db-n7Pm6P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D145"/>
  <sheetViews>
    <sheetView tabSelected="1" zoomScale="80" zoomScaleNormal="80" workbookViewId="0">
      <selection activeCell="AB117" sqref="AB117"/>
    </sheetView>
  </sheetViews>
  <sheetFormatPr defaultColWidth="9.109375" defaultRowHeight="14.4" x14ac:dyDescent="0.3"/>
  <cols>
    <col min="1" max="1" width="9.109375" style="13" customWidth="1"/>
    <col min="2" max="2" width="56.33203125" style="13" customWidth="1"/>
    <col min="3" max="3" width="7" style="13" customWidth="1"/>
    <col min="4" max="4" width="8" style="13" customWidth="1"/>
    <col min="5" max="5" width="8.109375" style="13" customWidth="1"/>
    <col min="6" max="6" width="11" style="13" customWidth="1"/>
    <col min="7" max="8" width="11.109375" style="13" customWidth="1"/>
    <col min="9" max="9" width="10.109375" style="13" customWidth="1"/>
    <col min="10" max="10" width="10.5546875" style="13" customWidth="1"/>
    <col min="11" max="12" width="10.88671875" style="13" customWidth="1"/>
    <col min="13" max="13" width="10" style="13" customWidth="1"/>
    <col min="14" max="14" width="10.5546875" style="13" customWidth="1"/>
    <col min="15" max="15" width="10.33203125" style="13" customWidth="1"/>
    <col min="16" max="16" width="10.5546875" style="13" customWidth="1"/>
    <col min="17" max="17" width="12.88671875" style="13" customWidth="1"/>
    <col min="18" max="18" width="12.5546875" style="13" customWidth="1"/>
    <col min="19" max="19" width="13.88671875" style="13" customWidth="1"/>
    <col min="20" max="20" width="12.5546875" style="13" customWidth="1"/>
    <col min="21" max="21" width="9.88671875" style="13" customWidth="1"/>
    <col min="22" max="22" width="9.5546875" style="13" bestFit="1" customWidth="1"/>
    <col min="23" max="23" width="9.88671875" style="13" customWidth="1"/>
    <col min="24" max="24" width="10" style="13" customWidth="1"/>
    <col min="25" max="39" width="9.109375" style="13" customWidth="1"/>
    <col min="40" max="16384" width="9.109375" style="13"/>
  </cols>
  <sheetData>
    <row r="1" spans="1:30" x14ac:dyDescent="0.3">
      <c r="K1" s="38"/>
      <c r="L1" s="38"/>
      <c r="M1" s="38"/>
      <c r="N1" s="38"/>
      <c r="O1" s="38"/>
      <c r="P1" s="38"/>
      <c r="Q1" s="38"/>
      <c r="R1" s="38"/>
      <c r="S1" s="38"/>
    </row>
    <row r="2" spans="1:30" ht="15.6" x14ac:dyDescent="0.3">
      <c r="B2" s="14" t="s">
        <v>0</v>
      </c>
      <c r="C2" s="15"/>
      <c r="D2" s="15"/>
      <c r="E2" s="15"/>
      <c r="F2" s="15"/>
      <c r="G2" s="16"/>
      <c r="H2" s="16"/>
      <c r="I2" s="16"/>
      <c r="J2" s="92"/>
      <c r="K2" s="76" t="s">
        <v>29</v>
      </c>
      <c r="L2" s="113" t="s">
        <v>42</v>
      </c>
      <c r="M2" s="24"/>
      <c r="N2" s="24"/>
      <c r="O2" s="24"/>
      <c r="P2" s="24"/>
      <c r="Q2" s="114"/>
      <c r="R2" s="115"/>
      <c r="S2" s="116"/>
      <c r="T2" s="117"/>
      <c r="U2" s="17"/>
      <c r="V2" s="18"/>
      <c r="Y2" s="19"/>
      <c r="Z2" s="20"/>
      <c r="AA2" s="20"/>
      <c r="AB2" s="21"/>
      <c r="AC2" s="21"/>
      <c r="AD2" s="21"/>
    </row>
    <row r="3" spans="1:30" x14ac:dyDescent="0.3">
      <c r="B3" s="107" t="s">
        <v>1</v>
      </c>
      <c r="C3" s="199" t="s">
        <v>72</v>
      </c>
      <c r="D3" s="200"/>
      <c r="E3" s="200"/>
      <c r="F3" s="200"/>
      <c r="G3" s="201"/>
      <c r="H3" s="15"/>
      <c r="I3" s="15"/>
      <c r="J3" s="92"/>
      <c r="K3" s="91" t="s">
        <v>19</v>
      </c>
      <c r="L3" s="113" t="s">
        <v>41</v>
      </c>
      <c r="M3" s="113"/>
      <c r="N3" s="113"/>
      <c r="O3" s="113"/>
      <c r="P3" s="113"/>
      <c r="Q3" s="118" t="s">
        <v>30</v>
      </c>
      <c r="R3" s="114"/>
      <c r="S3" s="119"/>
      <c r="T3" s="120"/>
      <c r="U3" s="15"/>
      <c r="V3" s="15"/>
      <c r="Y3" s="15"/>
    </row>
    <row r="4" spans="1:30" x14ac:dyDescent="0.3">
      <c r="B4" s="107" t="s">
        <v>2</v>
      </c>
      <c r="C4" s="199" t="s">
        <v>73</v>
      </c>
      <c r="D4" s="200"/>
      <c r="E4" s="200"/>
      <c r="F4" s="200"/>
      <c r="G4" s="201"/>
      <c r="H4" s="16"/>
      <c r="I4" s="16"/>
      <c r="J4" s="92"/>
      <c r="K4" s="77" t="s">
        <v>20</v>
      </c>
      <c r="L4" s="24" t="s">
        <v>15</v>
      </c>
      <c r="M4" s="24"/>
      <c r="N4" s="24"/>
      <c r="O4" s="24"/>
      <c r="P4" s="24"/>
      <c r="Q4" s="114"/>
      <c r="R4" s="114"/>
      <c r="S4" s="119"/>
      <c r="T4" s="120"/>
      <c r="U4" s="15"/>
      <c r="V4" s="15"/>
      <c r="Y4" s="15"/>
    </row>
    <row r="5" spans="1:30" x14ac:dyDescent="0.3">
      <c r="B5" s="107" t="s">
        <v>3</v>
      </c>
      <c r="C5" s="202" t="s">
        <v>74</v>
      </c>
      <c r="D5" s="200"/>
      <c r="E5" s="200"/>
      <c r="F5" s="200"/>
      <c r="G5" s="201"/>
      <c r="H5" s="15"/>
      <c r="I5" s="15"/>
      <c r="J5" s="92"/>
      <c r="K5" s="22">
        <v>1</v>
      </c>
      <c r="L5" s="24" t="s">
        <v>21</v>
      </c>
      <c r="M5" s="24"/>
      <c r="N5" s="24"/>
      <c r="O5" s="24"/>
      <c r="P5" s="24"/>
      <c r="Q5" s="114"/>
      <c r="R5" s="114"/>
      <c r="S5" s="119"/>
      <c r="T5" s="120"/>
      <c r="U5" s="15"/>
      <c r="V5" s="15"/>
      <c r="Y5" s="15"/>
    </row>
    <row r="6" spans="1:30" x14ac:dyDescent="0.3">
      <c r="B6" s="107" t="s">
        <v>4</v>
      </c>
      <c r="C6" s="199" t="s">
        <v>75</v>
      </c>
      <c r="D6" s="200"/>
      <c r="E6" s="200"/>
      <c r="F6" s="200"/>
      <c r="G6" s="201"/>
      <c r="H6" s="16"/>
      <c r="I6" s="16"/>
      <c r="J6" s="92"/>
      <c r="K6" s="22">
        <v>2</v>
      </c>
      <c r="L6" s="24" t="s">
        <v>5</v>
      </c>
      <c r="M6" s="24"/>
      <c r="N6" s="24"/>
      <c r="O6" s="24"/>
      <c r="P6" s="24"/>
      <c r="Q6" s="114"/>
      <c r="R6" s="114"/>
      <c r="S6" s="119"/>
      <c r="T6" s="120"/>
      <c r="U6" s="15"/>
      <c r="V6" s="15"/>
      <c r="Y6" s="15"/>
    </row>
    <row r="7" spans="1:30" x14ac:dyDescent="0.3">
      <c r="B7" s="15"/>
      <c r="C7" s="15"/>
      <c r="D7" s="15"/>
      <c r="E7" s="15"/>
      <c r="F7" s="15"/>
      <c r="G7" s="16"/>
      <c r="H7" s="15"/>
      <c r="I7" s="15"/>
      <c r="J7" s="92"/>
      <c r="K7" s="22">
        <v>3</v>
      </c>
      <c r="L7" s="24" t="s">
        <v>14</v>
      </c>
      <c r="M7" s="24"/>
      <c r="N7" s="24"/>
      <c r="O7" s="24"/>
      <c r="P7" s="24"/>
      <c r="Q7" s="114"/>
      <c r="R7" s="114"/>
      <c r="S7" s="119"/>
      <c r="T7" s="120"/>
      <c r="U7" s="15"/>
      <c r="V7" s="15"/>
      <c r="Y7" s="15"/>
    </row>
    <row r="8" spans="1:30" ht="15.6" x14ac:dyDescent="0.3">
      <c r="B8" s="14" t="s">
        <v>17</v>
      </c>
      <c r="C8" s="15"/>
      <c r="D8" s="16"/>
      <c r="F8" s="16"/>
      <c r="G8" s="16"/>
      <c r="H8" s="16"/>
      <c r="I8" s="16"/>
      <c r="J8" s="93"/>
      <c r="K8" s="23"/>
      <c r="L8" s="24"/>
      <c r="M8" s="24"/>
      <c r="N8" s="24"/>
      <c r="O8" s="24"/>
      <c r="P8" s="24"/>
      <c r="Q8" s="114"/>
      <c r="R8" s="114"/>
      <c r="S8" s="119"/>
      <c r="T8" s="120"/>
      <c r="U8" s="15"/>
      <c r="V8" s="15"/>
      <c r="Y8" s="15"/>
    </row>
    <row r="9" spans="1:30" x14ac:dyDescent="0.3">
      <c r="B9" s="107" t="s">
        <v>16</v>
      </c>
      <c r="C9" s="197" t="s">
        <v>159</v>
      </c>
      <c r="D9" s="198"/>
      <c r="F9" s="16"/>
      <c r="G9" s="16"/>
      <c r="H9" s="16"/>
      <c r="I9" s="16"/>
      <c r="J9" s="93"/>
      <c r="K9" s="78" t="s">
        <v>25</v>
      </c>
      <c r="L9" s="24" t="s">
        <v>7</v>
      </c>
      <c r="M9" s="24"/>
      <c r="N9" s="24"/>
      <c r="O9" s="24"/>
      <c r="P9" s="24"/>
      <c r="Q9" s="114"/>
      <c r="R9" s="114"/>
      <c r="S9" s="119"/>
      <c r="T9" s="120"/>
      <c r="U9" s="15"/>
      <c r="V9" s="15"/>
      <c r="Y9" s="15"/>
    </row>
    <row r="10" spans="1:30" x14ac:dyDescent="0.3">
      <c r="B10" s="25" t="s">
        <v>38</v>
      </c>
      <c r="C10" s="26"/>
      <c r="D10" s="16"/>
      <c r="F10" s="16"/>
      <c r="G10" s="15"/>
      <c r="H10" s="15"/>
      <c r="I10" s="15"/>
      <c r="J10" s="92"/>
      <c r="K10" s="27"/>
      <c r="L10" s="24"/>
      <c r="M10" s="24"/>
      <c r="N10" s="24"/>
      <c r="O10" s="24"/>
      <c r="P10" s="24"/>
      <c r="Q10" s="114"/>
      <c r="R10" s="114"/>
      <c r="S10" s="119"/>
      <c r="T10" s="120"/>
      <c r="U10" s="15"/>
      <c r="V10" s="15"/>
      <c r="Y10" s="15"/>
    </row>
    <row r="11" spans="1:30" x14ac:dyDescent="0.3">
      <c r="B11" s="16"/>
      <c r="C11" s="16"/>
      <c r="D11" s="15"/>
      <c r="E11" s="15"/>
      <c r="F11" s="15"/>
      <c r="G11" s="15"/>
      <c r="H11" s="15"/>
      <c r="I11" s="15"/>
      <c r="J11" s="92"/>
      <c r="K11" s="94" t="s">
        <v>6</v>
      </c>
      <c r="L11" s="24" t="s">
        <v>18</v>
      </c>
      <c r="M11" s="24"/>
      <c r="N11" s="24"/>
      <c r="O11" s="24"/>
      <c r="P11" s="24"/>
      <c r="Q11" s="114"/>
      <c r="R11" s="114"/>
      <c r="S11" s="119"/>
      <c r="T11" s="120"/>
      <c r="U11" s="15"/>
      <c r="V11" s="15"/>
      <c r="Y11" s="15"/>
    </row>
    <row r="12" spans="1:30" x14ac:dyDescent="0.3">
      <c r="B12" s="28"/>
      <c r="C12" s="28"/>
      <c r="D12" s="28"/>
      <c r="E12" s="15"/>
      <c r="F12" s="15"/>
      <c r="G12" s="15"/>
      <c r="H12" s="15"/>
      <c r="I12" s="15"/>
      <c r="J12" s="92"/>
      <c r="K12" s="96"/>
      <c r="L12" s="96"/>
      <c r="M12" s="96"/>
      <c r="N12" s="96"/>
      <c r="O12" s="96"/>
      <c r="P12" s="96"/>
      <c r="Q12" s="96"/>
      <c r="R12" s="96"/>
      <c r="S12" s="95"/>
      <c r="U12" s="15"/>
      <c r="V12" s="15"/>
      <c r="Y12" s="15"/>
    </row>
    <row r="14" spans="1:30" ht="18" x14ac:dyDescent="0.35">
      <c r="B14" s="30" t="s">
        <v>60</v>
      </c>
      <c r="G14" s="29"/>
      <c r="R14" s="30"/>
      <c r="T14" s="185"/>
      <c r="V14" s="30" t="s">
        <v>64</v>
      </c>
    </row>
    <row r="15" spans="1:30" ht="15" thickBot="1" x14ac:dyDescent="0.35">
      <c r="B15" s="128" t="s">
        <v>13</v>
      </c>
      <c r="C15" s="31"/>
      <c r="D15" s="31"/>
      <c r="E15" s="31"/>
      <c r="F15" s="31"/>
      <c r="G15" s="32"/>
      <c r="H15" s="32"/>
      <c r="I15" s="32"/>
      <c r="J15" s="32"/>
      <c r="K15" s="32"/>
      <c r="L15" s="32"/>
      <c r="M15" s="32"/>
      <c r="N15" s="32"/>
      <c r="T15" s="185"/>
    </row>
    <row r="16" spans="1:30" s="21" customFormat="1" ht="16.2" thickBot="1" x14ac:dyDescent="0.35">
      <c r="A16" s="65"/>
      <c r="B16" s="194" t="s">
        <v>43</v>
      </c>
      <c r="C16" s="195"/>
      <c r="D16" s="195"/>
      <c r="E16" s="196"/>
      <c r="F16" s="79"/>
      <c r="G16" s="80"/>
      <c r="H16" s="191"/>
      <c r="I16" s="192"/>
      <c r="J16" s="192"/>
      <c r="K16" s="192"/>
      <c r="L16" s="192"/>
      <c r="M16" s="192"/>
      <c r="N16" s="192"/>
      <c r="O16" s="192"/>
      <c r="P16" s="193"/>
      <c r="Q16" s="102"/>
      <c r="R16" s="103"/>
      <c r="S16" s="103"/>
      <c r="T16" s="182"/>
    </row>
    <row r="17" spans="1:24" ht="27.6" x14ac:dyDescent="0.3">
      <c r="A17" s="66"/>
      <c r="B17" s="178" t="s">
        <v>44</v>
      </c>
      <c r="C17" s="130" t="s">
        <v>28</v>
      </c>
      <c r="D17" s="130" t="s">
        <v>34</v>
      </c>
      <c r="E17" s="131" t="s">
        <v>24</v>
      </c>
      <c r="F17" s="129">
        <v>2025</v>
      </c>
      <c r="G17" s="179">
        <v>2026</v>
      </c>
      <c r="H17" s="180">
        <v>2027</v>
      </c>
      <c r="I17" s="180">
        <v>2028</v>
      </c>
      <c r="J17" s="180">
        <v>2029</v>
      </c>
      <c r="K17" s="180">
        <v>2030</v>
      </c>
      <c r="L17" s="180">
        <v>2031</v>
      </c>
      <c r="M17" s="180">
        <v>2032</v>
      </c>
      <c r="N17" s="180">
        <v>2033</v>
      </c>
      <c r="O17" s="180">
        <v>2034</v>
      </c>
      <c r="P17" s="181">
        <v>2035</v>
      </c>
      <c r="Q17" s="140" t="s">
        <v>48</v>
      </c>
      <c r="R17" s="140" t="s">
        <v>49</v>
      </c>
      <c r="S17" s="141" t="s">
        <v>50</v>
      </c>
      <c r="T17" s="182"/>
      <c r="U17" s="21"/>
      <c r="V17" s="21"/>
      <c r="W17" s="21"/>
      <c r="X17" s="21"/>
    </row>
    <row r="18" spans="1:24" ht="15.6" x14ac:dyDescent="0.3">
      <c r="A18" s="66"/>
      <c r="B18" s="35" t="s">
        <v>76</v>
      </c>
      <c r="C18" s="2"/>
      <c r="D18" s="2">
        <v>3</v>
      </c>
      <c r="E18" s="63"/>
      <c r="F18" s="188">
        <v>0.1</v>
      </c>
      <c r="G18" s="189"/>
      <c r="H18" s="189"/>
      <c r="I18" s="189"/>
      <c r="J18" s="189"/>
      <c r="K18" s="189"/>
      <c r="L18" s="189"/>
      <c r="M18" s="189"/>
      <c r="N18" s="189"/>
      <c r="O18" s="189"/>
      <c r="P18" s="190"/>
      <c r="Q18" s="68">
        <f t="shared" ref="Q18" si="0">SUM(G18+H18+I18+J18+K18)</f>
        <v>0</v>
      </c>
      <c r="R18" s="60">
        <f>SUM(L18+M18+N18+O18+P18)</f>
        <v>0</v>
      </c>
      <c r="S18" s="104">
        <f>SUM(Q18:R18)</f>
        <v>0</v>
      </c>
      <c r="T18" s="182"/>
      <c r="U18" s="21"/>
      <c r="V18" s="21"/>
      <c r="W18" s="21"/>
      <c r="X18" s="21"/>
    </row>
    <row r="19" spans="1:24" ht="15.6" x14ac:dyDescent="0.3">
      <c r="A19" s="66"/>
      <c r="B19" s="35" t="s">
        <v>77</v>
      </c>
      <c r="C19" s="2"/>
      <c r="D19" s="2">
        <v>3</v>
      </c>
      <c r="E19" s="63"/>
      <c r="F19" s="188"/>
      <c r="G19" s="188">
        <v>0.2</v>
      </c>
      <c r="H19" s="188"/>
      <c r="I19" s="188"/>
      <c r="J19" s="188"/>
      <c r="K19" s="188"/>
      <c r="L19" s="188"/>
      <c r="M19" s="188"/>
      <c r="N19" s="188"/>
      <c r="O19" s="188"/>
      <c r="P19" s="190"/>
      <c r="Q19" s="68">
        <f t="shared" ref="Q19:Q40" si="1">SUM(G19+H19+I19+J19+K19)</f>
        <v>0.2</v>
      </c>
      <c r="R19" s="60">
        <f t="shared" ref="R19:R40" si="2">SUM(L19+M19+N19+O19+P19)</f>
        <v>0</v>
      </c>
      <c r="S19" s="104">
        <f t="shared" ref="S19:S40" si="3">SUM(Q19:R19)</f>
        <v>0.2</v>
      </c>
      <c r="T19" s="182"/>
      <c r="U19" s="21"/>
      <c r="V19" s="21"/>
      <c r="W19" s="21"/>
      <c r="X19" s="21"/>
    </row>
    <row r="20" spans="1:24" ht="15.6" x14ac:dyDescent="0.3">
      <c r="A20" s="66"/>
      <c r="B20" s="35" t="s">
        <v>78</v>
      </c>
      <c r="C20" s="2"/>
      <c r="D20" s="2">
        <v>2</v>
      </c>
      <c r="E20" s="63"/>
      <c r="F20" s="188">
        <v>1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90"/>
      <c r="Q20" s="68">
        <f t="shared" si="1"/>
        <v>0</v>
      </c>
      <c r="R20" s="60">
        <f t="shared" si="2"/>
        <v>0</v>
      </c>
      <c r="S20" s="104">
        <f t="shared" si="3"/>
        <v>0</v>
      </c>
      <c r="T20" s="182"/>
      <c r="U20" s="21"/>
      <c r="V20" s="21"/>
      <c r="W20" s="21"/>
      <c r="X20" s="21"/>
    </row>
    <row r="21" spans="1:24" ht="15.6" x14ac:dyDescent="0.3">
      <c r="A21" s="66"/>
      <c r="B21" s="35" t="s">
        <v>79</v>
      </c>
      <c r="C21" s="2"/>
      <c r="D21" s="2">
        <v>1</v>
      </c>
      <c r="E21" s="63"/>
      <c r="F21" s="188">
        <v>6</v>
      </c>
      <c r="G21" s="188">
        <v>5</v>
      </c>
      <c r="H21" s="188"/>
      <c r="I21" s="188"/>
      <c r="J21" s="188"/>
      <c r="K21" s="188"/>
      <c r="L21" s="188"/>
      <c r="M21" s="188"/>
      <c r="N21" s="188"/>
      <c r="O21" s="188"/>
      <c r="P21" s="190"/>
      <c r="Q21" s="68">
        <f t="shared" si="1"/>
        <v>5</v>
      </c>
      <c r="R21" s="60">
        <f t="shared" si="2"/>
        <v>0</v>
      </c>
      <c r="S21" s="104">
        <f t="shared" si="3"/>
        <v>5</v>
      </c>
      <c r="T21" s="182"/>
      <c r="U21" s="21"/>
      <c r="V21" s="21"/>
      <c r="W21" s="21"/>
      <c r="X21" s="21"/>
    </row>
    <row r="22" spans="1:24" ht="15.6" x14ac:dyDescent="0.3">
      <c r="A22" s="66"/>
      <c r="B22" s="35" t="s">
        <v>80</v>
      </c>
      <c r="C22" s="2"/>
      <c r="D22" s="2">
        <v>1</v>
      </c>
      <c r="E22" s="63"/>
      <c r="F22" s="188">
        <v>18</v>
      </c>
      <c r="G22" s="188"/>
      <c r="H22" s="188"/>
      <c r="I22" s="188"/>
      <c r="J22" s="188"/>
      <c r="K22" s="188"/>
      <c r="L22" s="188"/>
      <c r="M22" s="188"/>
      <c r="N22" s="188"/>
      <c r="O22" s="188"/>
      <c r="P22" s="190"/>
      <c r="Q22" s="68">
        <f t="shared" si="1"/>
        <v>0</v>
      </c>
      <c r="R22" s="60">
        <f t="shared" si="2"/>
        <v>0</v>
      </c>
      <c r="S22" s="104">
        <f t="shared" si="3"/>
        <v>0</v>
      </c>
      <c r="T22" s="182"/>
      <c r="U22" s="21"/>
      <c r="V22" s="21"/>
      <c r="W22" s="21"/>
      <c r="X22" s="21"/>
    </row>
    <row r="23" spans="1:24" ht="15.6" x14ac:dyDescent="0.3">
      <c r="A23" s="66"/>
      <c r="B23" s="35" t="s">
        <v>81</v>
      </c>
      <c r="C23" s="2"/>
      <c r="D23" s="2">
        <v>3</v>
      </c>
      <c r="E23" s="63"/>
      <c r="F23" s="188"/>
      <c r="G23" s="188"/>
      <c r="H23" s="188">
        <v>4</v>
      </c>
      <c r="I23" s="188">
        <v>4</v>
      </c>
      <c r="J23" s="188">
        <v>3</v>
      </c>
      <c r="K23" s="188"/>
      <c r="L23" s="188"/>
      <c r="M23" s="188"/>
      <c r="N23" s="188"/>
      <c r="O23" s="188"/>
      <c r="P23" s="190"/>
      <c r="Q23" s="68">
        <f t="shared" si="1"/>
        <v>11</v>
      </c>
      <c r="R23" s="60">
        <f t="shared" si="2"/>
        <v>0</v>
      </c>
      <c r="S23" s="104">
        <f t="shared" si="3"/>
        <v>11</v>
      </c>
      <c r="T23" s="182"/>
      <c r="U23" s="21"/>
      <c r="V23" s="21"/>
      <c r="W23" s="21"/>
      <c r="X23" s="21"/>
    </row>
    <row r="24" spans="1:24" ht="15.6" x14ac:dyDescent="0.3">
      <c r="A24" s="66"/>
      <c r="B24" s="35" t="s">
        <v>82</v>
      </c>
      <c r="C24" s="2"/>
      <c r="D24" s="2">
        <v>3</v>
      </c>
      <c r="E24" s="63"/>
      <c r="F24" s="188">
        <v>2</v>
      </c>
      <c r="G24" s="188"/>
      <c r="H24" s="188"/>
      <c r="I24" s="188"/>
      <c r="J24" s="188"/>
      <c r="K24" s="188"/>
      <c r="L24" s="188"/>
      <c r="M24" s="188"/>
      <c r="N24" s="188"/>
      <c r="O24" s="188"/>
      <c r="P24" s="190"/>
      <c r="Q24" s="68">
        <f t="shared" si="1"/>
        <v>0</v>
      </c>
      <c r="R24" s="60">
        <f t="shared" si="2"/>
        <v>0</v>
      </c>
      <c r="S24" s="104">
        <f t="shared" si="3"/>
        <v>0</v>
      </c>
      <c r="T24" s="182"/>
      <c r="U24" s="21"/>
      <c r="V24" s="21"/>
      <c r="W24" s="21"/>
      <c r="X24" s="21"/>
    </row>
    <row r="25" spans="1:24" ht="15.6" x14ac:dyDescent="0.3">
      <c r="A25" s="66"/>
      <c r="B25" s="35" t="s">
        <v>83</v>
      </c>
      <c r="C25" s="2"/>
      <c r="D25" s="2">
        <v>3</v>
      </c>
      <c r="E25" s="63"/>
      <c r="F25" s="188"/>
      <c r="G25" s="188">
        <v>3</v>
      </c>
      <c r="H25" s="188"/>
      <c r="I25" s="188"/>
      <c r="J25" s="188"/>
      <c r="K25" s="188"/>
      <c r="L25" s="188"/>
      <c r="M25" s="188"/>
      <c r="N25" s="188"/>
      <c r="O25" s="188"/>
      <c r="P25" s="190"/>
      <c r="Q25" s="68">
        <f t="shared" si="1"/>
        <v>3</v>
      </c>
      <c r="R25" s="60">
        <f t="shared" si="2"/>
        <v>0</v>
      </c>
      <c r="S25" s="104">
        <f t="shared" si="3"/>
        <v>3</v>
      </c>
      <c r="T25" s="182"/>
      <c r="U25" s="21"/>
      <c r="V25" s="21"/>
      <c r="W25" s="21"/>
      <c r="X25" s="21"/>
    </row>
    <row r="26" spans="1:24" ht="15.6" x14ac:dyDescent="0.3">
      <c r="A26" s="66"/>
      <c r="B26" s="35" t="s">
        <v>84</v>
      </c>
      <c r="C26" s="2"/>
      <c r="D26" s="2">
        <v>3</v>
      </c>
      <c r="E26" s="63"/>
      <c r="F26" s="188">
        <v>5</v>
      </c>
      <c r="G26" s="188"/>
      <c r="H26" s="188"/>
      <c r="I26" s="188"/>
      <c r="J26" s="188"/>
      <c r="K26" s="188"/>
      <c r="L26" s="188"/>
      <c r="M26" s="188"/>
      <c r="N26" s="188"/>
      <c r="O26" s="188"/>
      <c r="P26" s="190"/>
      <c r="Q26" s="68">
        <f t="shared" si="1"/>
        <v>0</v>
      </c>
      <c r="R26" s="60">
        <f t="shared" si="2"/>
        <v>0</v>
      </c>
      <c r="S26" s="104">
        <f t="shared" si="3"/>
        <v>0</v>
      </c>
      <c r="T26" s="182"/>
      <c r="U26" s="21"/>
      <c r="V26" s="21"/>
      <c r="W26" s="21"/>
      <c r="X26" s="21"/>
    </row>
    <row r="27" spans="1:24" ht="15.6" x14ac:dyDescent="0.3">
      <c r="A27" s="66"/>
      <c r="B27" s="35" t="s">
        <v>85</v>
      </c>
      <c r="C27" s="2"/>
      <c r="D27" s="2">
        <v>3</v>
      </c>
      <c r="E27" s="63"/>
      <c r="F27" s="188"/>
      <c r="G27" s="188">
        <v>5</v>
      </c>
      <c r="H27" s="188">
        <v>3</v>
      </c>
      <c r="I27" s="188"/>
      <c r="J27" s="188"/>
      <c r="K27" s="188"/>
      <c r="L27" s="188"/>
      <c r="M27" s="188"/>
      <c r="N27" s="188"/>
      <c r="O27" s="188"/>
      <c r="P27" s="190"/>
      <c r="Q27" s="68">
        <f t="shared" si="1"/>
        <v>8</v>
      </c>
      <c r="R27" s="60">
        <f t="shared" si="2"/>
        <v>0</v>
      </c>
      <c r="S27" s="104">
        <f t="shared" si="3"/>
        <v>8</v>
      </c>
      <c r="T27" s="182"/>
      <c r="U27" s="21"/>
      <c r="V27" s="21"/>
      <c r="W27" s="21"/>
      <c r="X27" s="21"/>
    </row>
    <row r="28" spans="1:24" ht="15.6" x14ac:dyDescent="0.3">
      <c r="A28" s="66"/>
      <c r="B28" s="35" t="s">
        <v>86</v>
      </c>
      <c r="C28" s="2"/>
      <c r="D28" s="2">
        <v>3</v>
      </c>
      <c r="E28" s="63"/>
      <c r="F28" s="188">
        <v>0.6</v>
      </c>
      <c r="G28" s="188"/>
      <c r="H28" s="188"/>
      <c r="I28" s="188"/>
      <c r="J28" s="188"/>
      <c r="K28" s="188"/>
      <c r="L28" s="188"/>
      <c r="M28" s="188"/>
      <c r="N28" s="188"/>
      <c r="O28" s="188"/>
      <c r="P28" s="190"/>
      <c r="Q28" s="68">
        <f t="shared" si="1"/>
        <v>0</v>
      </c>
      <c r="R28" s="60">
        <f t="shared" si="2"/>
        <v>0</v>
      </c>
      <c r="S28" s="104">
        <f t="shared" si="3"/>
        <v>0</v>
      </c>
      <c r="T28" s="182"/>
      <c r="U28" s="21"/>
      <c r="V28" s="21"/>
      <c r="W28" s="21"/>
      <c r="X28" s="21"/>
    </row>
    <row r="29" spans="1:24" ht="15.6" x14ac:dyDescent="0.3">
      <c r="A29" s="66"/>
      <c r="B29" s="35" t="s">
        <v>87</v>
      </c>
      <c r="C29" s="2"/>
      <c r="D29" s="2">
        <v>3</v>
      </c>
      <c r="E29" s="63"/>
      <c r="F29" s="188">
        <v>1</v>
      </c>
      <c r="G29" s="188"/>
      <c r="H29" s="188"/>
      <c r="I29" s="188"/>
      <c r="J29" s="188"/>
      <c r="K29" s="188"/>
      <c r="L29" s="188"/>
      <c r="M29" s="188"/>
      <c r="N29" s="188"/>
      <c r="O29" s="188"/>
      <c r="P29" s="190">
        <v>1</v>
      </c>
      <c r="Q29" s="68">
        <f t="shared" si="1"/>
        <v>0</v>
      </c>
      <c r="R29" s="60">
        <f t="shared" si="2"/>
        <v>1</v>
      </c>
      <c r="S29" s="104">
        <f t="shared" si="3"/>
        <v>1</v>
      </c>
      <c r="T29" s="182"/>
      <c r="U29" s="21"/>
      <c r="V29" s="21"/>
      <c r="W29" s="21"/>
      <c r="X29" s="21"/>
    </row>
    <row r="30" spans="1:24" ht="15.6" x14ac:dyDescent="0.3">
      <c r="A30" s="66"/>
      <c r="B30" s="35" t="s">
        <v>88</v>
      </c>
      <c r="C30" s="2"/>
      <c r="D30" s="2">
        <v>3</v>
      </c>
      <c r="E30" s="63"/>
      <c r="F30" s="188">
        <v>2</v>
      </c>
      <c r="G30" s="188"/>
      <c r="H30" s="188"/>
      <c r="I30" s="188"/>
      <c r="J30" s="188"/>
      <c r="K30" s="188"/>
      <c r="L30" s="188"/>
      <c r="M30" s="188"/>
      <c r="N30" s="188"/>
      <c r="O30" s="188"/>
      <c r="P30" s="190"/>
      <c r="Q30" s="68">
        <f t="shared" si="1"/>
        <v>0</v>
      </c>
      <c r="R30" s="60">
        <f t="shared" si="2"/>
        <v>0</v>
      </c>
      <c r="S30" s="104">
        <f t="shared" si="3"/>
        <v>0</v>
      </c>
      <c r="T30" s="182"/>
      <c r="U30" s="21"/>
      <c r="V30" s="21"/>
      <c r="W30" s="21"/>
      <c r="X30" s="21"/>
    </row>
    <row r="31" spans="1:24" ht="15.6" x14ac:dyDescent="0.3">
      <c r="A31" s="66"/>
      <c r="B31" s="35" t="s">
        <v>89</v>
      </c>
      <c r="C31" s="2"/>
      <c r="D31" s="2">
        <v>3</v>
      </c>
      <c r="E31" s="63"/>
      <c r="F31" s="188">
        <v>2.5</v>
      </c>
      <c r="G31" s="188">
        <v>5</v>
      </c>
      <c r="H31" s="188"/>
      <c r="I31" s="188"/>
      <c r="J31" s="188"/>
      <c r="K31" s="188"/>
      <c r="L31" s="188"/>
      <c r="M31" s="188"/>
      <c r="N31" s="188"/>
      <c r="O31" s="188"/>
      <c r="P31" s="190"/>
      <c r="Q31" s="68">
        <f t="shared" si="1"/>
        <v>5</v>
      </c>
      <c r="R31" s="60">
        <f t="shared" si="2"/>
        <v>0</v>
      </c>
      <c r="S31" s="104">
        <f t="shared" si="3"/>
        <v>5</v>
      </c>
      <c r="T31" s="182"/>
      <c r="U31" s="21"/>
      <c r="V31" s="21"/>
      <c r="W31" s="21"/>
      <c r="X31" s="21"/>
    </row>
    <row r="32" spans="1:24" ht="15.6" x14ac:dyDescent="0.3">
      <c r="A32" s="66"/>
      <c r="B32" s="35" t="s">
        <v>90</v>
      </c>
      <c r="C32" s="2"/>
      <c r="D32" s="2">
        <v>3</v>
      </c>
      <c r="E32" s="63"/>
      <c r="F32" s="188"/>
      <c r="G32" s="188"/>
      <c r="H32" s="188">
        <v>15</v>
      </c>
      <c r="I32" s="188"/>
      <c r="J32" s="188"/>
      <c r="K32" s="188"/>
      <c r="L32" s="188"/>
      <c r="M32" s="188"/>
      <c r="N32" s="188"/>
      <c r="O32" s="188"/>
      <c r="P32" s="190"/>
      <c r="Q32" s="68">
        <f t="shared" si="1"/>
        <v>15</v>
      </c>
      <c r="R32" s="60">
        <f t="shared" si="2"/>
        <v>0</v>
      </c>
      <c r="S32" s="104">
        <f t="shared" si="3"/>
        <v>15</v>
      </c>
      <c r="T32" s="182"/>
      <c r="U32" s="21"/>
      <c r="V32" s="21"/>
      <c r="W32" s="21"/>
      <c r="X32" s="21"/>
    </row>
    <row r="33" spans="1:24" ht="15.6" x14ac:dyDescent="0.3">
      <c r="A33" s="66"/>
      <c r="B33" s="35" t="s">
        <v>91</v>
      </c>
      <c r="C33" s="2"/>
      <c r="D33" s="2">
        <v>3</v>
      </c>
      <c r="E33" s="63"/>
      <c r="F33" s="188">
        <v>0.5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90"/>
      <c r="Q33" s="68">
        <f t="shared" si="1"/>
        <v>0</v>
      </c>
      <c r="R33" s="60">
        <f t="shared" si="2"/>
        <v>0</v>
      </c>
      <c r="S33" s="104">
        <f t="shared" si="3"/>
        <v>0</v>
      </c>
      <c r="T33" s="182"/>
      <c r="U33" s="21"/>
      <c r="V33" s="21"/>
      <c r="W33" s="21"/>
      <c r="X33" s="21"/>
    </row>
    <row r="34" spans="1:24" ht="15.6" x14ac:dyDescent="0.3">
      <c r="A34" s="66"/>
      <c r="B34" s="35" t="s">
        <v>92</v>
      </c>
      <c r="C34" s="2"/>
      <c r="D34" s="2">
        <v>3</v>
      </c>
      <c r="E34" s="63"/>
      <c r="F34" s="188"/>
      <c r="G34" s="188">
        <v>0.8</v>
      </c>
      <c r="H34" s="188"/>
      <c r="I34" s="188"/>
      <c r="J34" s="188"/>
      <c r="K34" s="188"/>
      <c r="L34" s="188"/>
      <c r="M34" s="188"/>
      <c r="N34" s="188"/>
      <c r="O34" s="188"/>
      <c r="P34" s="190"/>
      <c r="Q34" s="68">
        <f t="shared" si="1"/>
        <v>0.8</v>
      </c>
      <c r="R34" s="60">
        <f t="shared" si="2"/>
        <v>0</v>
      </c>
      <c r="S34" s="104">
        <f t="shared" si="3"/>
        <v>0.8</v>
      </c>
      <c r="T34" s="182"/>
      <c r="U34" s="21"/>
      <c r="V34" s="21"/>
      <c r="W34" s="21"/>
      <c r="X34" s="21"/>
    </row>
    <row r="35" spans="1:24" ht="15.6" x14ac:dyDescent="0.3">
      <c r="A35" s="66"/>
      <c r="B35" s="35" t="s">
        <v>93</v>
      </c>
      <c r="C35" s="2"/>
      <c r="D35" s="2">
        <v>3</v>
      </c>
      <c r="E35" s="63"/>
      <c r="F35" s="188">
        <v>0.15</v>
      </c>
      <c r="G35" s="188"/>
      <c r="H35" s="188"/>
      <c r="I35" s="188"/>
      <c r="J35" s="188"/>
      <c r="K35" s="188"/>
      <c r="L35" s="188"/>
      <c r="M35" s="188"/>
      <c r="N35" s="188">
        <v>0.2</v>
      </c>
      <c r="O35" s="188"/>
      <c r="P35" s="190"/>
      <c r="Q35" s="68">
        <f t="shared" si="1"/>
        <v>0</v>
      </c>
      <c r="R35" s="60">
        <f t="shared" si="2"/>
        <v>0.2</v>
      </c>
      <c r="S35" s="104">
        <f t="shared" si="3"/>
        <v>0.2</v>
      </c>
      <c r="T35" s="182"/>
      <c r="U35" s="21"/>
      <c r="V35" s="21"/>
      <c r="W35" s="21"/>
      <c r="X35" s="21"/>
    </row>
    <row r="36" spans="1:24" ht="15.6" x14ac:dyDescent="0.3">
      <c r="A36" s="66"/>
      <c r="B36" s="35" t="s">
        <v>94</v>
      </c>
      <c r="C36" s="2"/>
      <c r="D36" s="2">
        <v>3</v>
      </c>
      <c r="E36" s="63"/>
      <c r="F36" s="188"/>
      <c r="G36" s="188">
        <v>1.5</v>
      </c>
      <c r="H36" s="188"/>
      <c r="I36" s="188"/>
      <c r="J36" s="188"/>
      <c r="K36" s="188"/>
      <c r="L36" s="188"/>
      <c r="M36" s="188"/>
      <c r="N36" s="188"/>
      <c r="O36" s="188"/>
      <c r="P36" s="190"/>
      <c r="Q36" s="68">
        <f t="shared" si="1"/>
        <v>1.5</v>
      </c>
      <c r="R36" s="60">
        <f t="shared" si="2"/>
        <v>0</v>
      </c>
      <c r="S36" s="104">
        <f t="shared" si="3"/>
        <v>1.5</v>
      </c>
      <c r="T36" s="182"/>
      <c r="U36" s="21"/>
      <c r="V36" s="21"/>
      <c r="W36" s="21"/>
      <c r="X36" s="21"/>
    </row>
    <row r="37" spans="1:24" ht="15.6" x14ac:dyDescent="0.3">
      <c r="A37" s="66"/>
      <c r="B37" s="35" t="s">
        <v>95</v>
      </c>
      <c r="C37" s="2"/>
      <c r="D37" s="2">
        <v>3</v>
      </c>
      <c r="E37" s="63"/>
      <c r="F37" s="188"/>
      <c r="G37" s="188">
        <v>10</v>
      </c>
      <c r="H37" s="188">
        <v>5</v>
      </c>
      <c r="I37" s="188"/>
      <c r="J37" s="188"/>
      <c r="K37" s="188"/>
      <c r="L37" s="188"/>
      <c r="M37" s="188"/>
      <c r="N37" s="188">
        <v>16</v>
      </c>
      <c r="O37" s="188"/>
      <c r="P37" s="190"/>
      <c r="Q37" s="68">
        <f t="shared" si="1"/>
        <v>15</v>
      </c>
      <c r="R37" s="60">
        <f t="shared" si="2"/>
        <v>16</v>
      </c>
      <c r="S37" s="104">
        <f t="shared" si="3"/>
        <v>31</v>
      </c>
      <c r="T37" s="182"/>
      <c r="U37" s="21"/>
      <c r="V37" s="21"/>
      <c r="W37" s="21"/>
      <c r="X37" s="21"/>
    </row>
    <row r="38" spans="1:24" ht="15.6" x14ac:dyDescent="0.3">
      <c r="A38" s="66"/>
      <c r="B38" s="35" t="s">
        <v>96</v>
      </c>
      <c r="C38" s="2"/>
      <c r="D38" s="2">
        <v>3</v>
      </c>
      <c r="E38" s="63"/>
      <c r="F38" s="188"/>
      <c r="G38" s="188">
        <v>8</v>
      </c>
      <c r="H38" s="188">
        <v>4</v>
      </c>
      <c r="I38" s="188"/>
      <c r="J38" s="188"/>
      <c r="K38" s="188"/>
      <c r="L38" s="188"/>
      <c r="M38" s="188"/>
      <c r="N38" s="188">
        <v>13</v>
      </c>
      <c r="O38" s="188"/>
      <c r="P38" s="190"/>
      <c r="Q38" s="68">
        <f t="shared" si="1"/>
        <v>12</v>
      </c>
      <c r="R38" s="60">
        <f t="shared" si="2"/>
        <v>13</v>
      </c>
      <c r="S38" s="104">
        <f t="shared" si="3"/>
        <v>25</v>
      </c>
      <c r="T38" s="182"/>
      <c r="U38" s="21"/>
      <c r="V38" s="21"/>
      <c r="W38" s="21"/>
      <c r="X38" s="21"/>
    </row>
    <row r="39" spans="1:24" ht="15.6" x14ac:dyDescent="0.3">
      <c r="A39" s="66"/>
      <c r="B39" s="35" t="s">
        <v>97</v>
      </c>
      <c r="C39" s="2"/>
      <c r="D39" s="2">
        <v>3</v>
      </c>
      <c r="E39" s="63"/>
      <c r="F39" s="188">
        <v>0.2</v>
      </c>
      <c r="G39" s="188"/>
      <c r="H39" s="188"/>
      <c r="I39" s="188"/>
      <c r="J39" s="188"/>
      <c r="K39" s="188"/>
      <c r="L39" s="188"/>
      <c r="M39" s="188"/>
      <c r="N39" s="188"/>
      <c r="O39" s="188"/>
      <c r="P39" s="190"/>
      <c r="Q39" s="68">
        <f t="shared" si="1"/>
        <v>0</v>
      </c>
      <c r="R39" s="60">
        <f t="shared" si="2"/>
        <v>0</v>
      </c>
      <c r="S39" s="104">
        <f t="shared" si="3"/>
        <v>0</v>
      </c>
      <c r="T39" s="182"/>
      <c r="U39" s="21"/>
      <c r="V39" s="21"/>
      <c r="W39" s="21"/>
      <c r="X39" s="21"/>
    </row>
    <row r="40" spans="1:24" ht="15.6" x14ac:dyDescent="0.3">
      <c r="A40" s="66"/>
      <c r="B40" s="35" t="s">
        <v>98</v>
      </c>
      <c r="C40" s="2"/>
      <c r="D40" s="2">
        <v>3</v>
      </c>
      <c r="E40" s="63"/>
      <c r="F40" s="188">
        <v>0.3</v>
      </c>
      <c r="G40" s="188"/>
      <c r="H40" s="188"/>
      <c r="I40" s="188"/>
      <c r="J40" s="188"/>
      <c r="K40" s="188"/>
      <c r="L40" s="188"/>
      <c r="M40" s="188"/>
      <c r="N40" s="188"/>
      <c r="O40" s="188"/>
      <c r="P40" s="190"/>
      <c r="Q40" s="68">
        <f t="shared" si="1"/>
        <v>0</v>
      </c>
      <c r="R40" s="60">
        <f t="shared" si="2"/>
        <v>0</v>
      </c>
      <c r="S40" s="104">
        <f t="shared" si="3"/>
        <v>0</v>
      </c>
      <c r="T40" s="182"/>
      <c r="U40" s="21"/>
      <c r="V40" s="21"/>
      <c r="W40" s="21"/>
      <c r="X40" s="21"/>
    </row>
    <row r="41" spans="1:24" s="36" customFormat="1" ht="16.2" thickBot="1" x14ac:dyDescent="0.35">
      <c r="A41" s="67"/>
      <c r="B41" s="206" t="s">
        <v>35</v>
      </c>
      <c r="C41" s="207"/>
      <c r="D41" s="207"/>
      <c r="E41" s="208"/>
      <c r="F41" s="132">
        <f t="shared" ref="F41:S41" si="4">SUM(F18:F40)</f>
        <v>39.35</v>
      </c>
      <c r="G41" s="133">
        <f t="shared" si="4"/>
        <v>38.5</v>
      </c>
      <c r="H41" s="134">
        <f t="shared" si="4"/>
        <v>31</v>
      </c>
      <c r="I41" s="133">
        <f t="shared" si="4"/>
        <v>4</v>
      </c>
      <c r="J41" s="134">
        <f t="shared" si="4"/>
        <v>3</v>
      </c>
      <c r="K41" s="133">
        <f t="shared" si="4"/>
        <v>0</v>
      </c>
      <c r="L41" s="133">
        <f t="shared" si="4"/>
        <v>0</v>
      </c>
      <c r="M41" s="134">
        <f t="shared" si="4"/>
        <v>0</v>
      </c>
      <c r="N41" s="134">
        <f t="shared" si="4"/>
        <v>29.2</v>
      </c>
      <c r="O41" s="133">
        <f t="shared" si="4"/>
        <v>0</v>
      </c>
      <c r="P41" s="135">
        <f t="shared" si="4"/>
        <v>1</v>
      </c>
      <c r="Q41" s="134">
        <f t="shared" si="4"/>
        <v>76.5</v>
      </c>
      <c r="R41" s="133">
        <f t="shared" si="4"/>
        <v>30.2</v>
      </c>
      <c r="S41" s="135">
        <f t="shared" si="4"/>
        <v>106.7</v>
      </c>
      <c r="T41" s="182"/>
      <c r="U41" s="21"/>
      <c r="V41" s="21"/>
      <c r="W41" s="21"/>
      <c r="X41" s="21"/>
    </row>
    <row r="42" spans="1:24" ht="16.2" thickTop="1" x14ac:dyDescent="0.3">
      <c r="A42" s="66"/>
      <c r="B42" s="209" t="s">
        <v>26</v>
      </c>
      <c r="C42" s="210"/>
      <c r="D42" s="210"/>
      <c r="E42" s="211"/>
      <c r="F42" s="37"/>
      <c r="G42" s="82"/>
      <c r="H42" s="81"/>
      <c r="I42" s="37"/>
      <c r="J42" s="37"/>
      <c r="K42" s="37"/>
      <c r="L42" s="37"/>
      <c r="M42" s="37"/>
      <c r="N42" s="37"/>
      <c r="O42" s="37"/>
      <c r="P42" s="64"/>
      <c r="Q42" s="37"/>
      <c r="R42" s="37"/>
      <c r="S42" s="64"/>
      <c r="T42" s="182"/>
      <c r="U42" s="21"/>
      <c r="V42" s="21"/>
      <c r="W42" s="21"/>
      <c r="X42" s="21"/>
    </row>
    <row r="43" spans="1:24" ht="15.6" x14ac:dyDescent="0.3">
      <c r="A43" s="67"/>
      <c r="B43" s="212" t="s">
        <v>22</v>
      </c>
      <c r="C43" s="213"/>
      <c r="D43" s="213"/>
      <c r="E43" s="214"/>
      <c r="F43" s="12"/>
      <c r="G43" s="12">
        <v>0</v>
      </c>
      <c r="H43" s="12">
        <v>0</v>
      </c>
      <c r="I43" s="11">
        <v>0</v>
      </c>
      <c r="J43" s="11">
        <v>0</v>
      </c>
      <c r="K43" s="11">
        <v>0</v>
      </c>
      <c r="L43" s="12">
        <v>0</v>
      </c>
      <c r="M43" s="11">
        <v>0</v>
      </c>
      <c r="N43" s="11">
        <v>0</v>
      </c>
      <c r="O43" s="11">
        <v>0</v>
      </c>
      <c r="P43" s="70">
        <v>0</v>
      </c>
      <c r="Q43" s="68"/>
      <c r="R43" s="60"/>
      <c r="S43" s="104"/>
      <c r="T43" s="182"/>
      <c r="U43" s="21"/>
      <c r="V43" s="21"/>
      <c r="W43" s="21"/>
      <c r="X43" s="21"/>
    </row>
    <row r="44" spans="1:24" s="36" customFormat="1" ht="16.2" thickBot="1" x14ac:dyDescent="0.35">
      <c r="A44" s="67"/>
      <c r="B44" s="206" t="s">
        <v>35</v>
      </c>
      <c r="C44" s="215"/>
      <c r="D44" s="215"/>
      <c r="E44" s="216"/>
      <c r="F44" s="132">
        <f>F41-(-F43*F41)</f>
        <v>39.35</v>
      </c>
      <c r="G44" s="133">
        <f t="shared" ref="G44:P44" si="5">G41-(-G43*G41)</f>
        <v>38.5</v>
      </c>
      <c r="H44" s="134">
        <f t="shared" si="5"/>
        <v>31</v>
      </c>
      <c r="I44" s="133">
        <f t="shared" si="5"/>
        <v>4</v>
      </c>
      <c r="J44" s="134">
        <f t="shared" si="5"/>
        <v>3</v>
      </c>
      <c r="K44" s="133">
        <f t="shared" si="5"/>
        <v>0</v>
      </c>
      <c r="L44" s="133">
        <f t="shared" si="5"/>
        <v>0</v>
      </c>
      <c r="M44" s="134">
        <f t="shared" si="5"/>
        <v>0</v>
      </c>
      <c r="N44" s="134">
        <f t="shared" si="5"/>
        <v>29.2</v>
      </c>
      <c r="O44" s="133">
        <f t="shared" si="5"/>
        <v>0</v>
      </c>
      <c r="P44" s="135">
        <f t="shared" si="5"/>
        <v>1</v>
      </c>
      <c r="Q44" s="134">
        <f>SUM(G44:K44)</f>
        <v>76.5</v>
      </c>
      <c r="R44" s="133">
        <f>SUM(L44:P44)</f>
        <v>30.2</v>
      </c>
      <c r="S44" s="135">
        <f>SUM(Q44+R44)</f>
        <v>106.7</v>
      </c>
      <c r="T44" s="182"/>
      <c r="U44" s="21"/>
      <c r="V44" s="21"/>
      <c r="W44" s="21"/>
      <c r="X44" s="21"/>
    </row>
    <row r="45" spans="1:24" s="109" customFormat="1" ht="16.8" thickTop="1" thickBot="1" x14ac:dyDescent="0.35">
      <c r="A45" s="111"/>
      <c r="B45" s="217" t="s">
        <v>53</v>
      </c>
      <c r="C45" s="217"/>
      <c r="D45" s="218"/>
      <c r="E45" s="219"/>
      <c r="F45" s="101">
        <f t="shared" ref="F45:P45" si="6">IF(F44,F126/F44-1,0)*-1</f>
        <v>1</v>
      </c>
      <c r="G45" s="99">
        <f t="shared" si="6"/>
        <v>1</v>
      </c>
      <c r="H45" s="99">
        <f t="shared" si="6"/>
        <v>1</v>
      </c>
      <c r="I45" s="99">
        <f t="shared" si="6"/>
        <v>1</v>
      </c>
      <c r="J45" s="99">
        <f t="shared" si="6"/>
        <v>1</v>
      </c>
      <c r="K45" s="99">
        <f t="shared" si="6"/>
        <v>0</v>
      </c>
      <c r="L45" s="99">
        <f t="shared" si="6"/>
        <v>0</v>
      </c>
      <c r="M45" s="99">
        <f t="shared" si="6"/>
        <v>0</v>
      </c>
      <c r="N45" s="99">
        <f t="shared" si="6"/>
        <v>1</v>
      </c>
      <c r="O45" s="99">
        <f t="shared" si="6"/>
        <v>0</v>
      </c>
      <c r="P45" s="108">
        <f t="shared" si="6"/>
        <v>1</v>
      </c>
      <c r="Q45" s="101">
        <f>SUM(G45:K45)/5</f>
        <v>0.8</v>
      </c>
      <c r="R45" s="121">
        <f>SUM(L45:P45)/5</f>
        <v>0.4</v>
      </c>
      <c r="S45" s="122">
        <f>SUM(G45:P45)/10</f>
        <v>0.6</v>
      </c>
      <c r="T45" s="183"/>
      <c r="U45" s="112"/>
      <c r="V45" s="112"/>
      <c r="W45" s="112"/>
      <c r="X45" s="112"/>
    </row>
    <row r="46" spans="1:24" s="46" customFormat="1" ht="16.2" thickTop="1" x14ac:dyDescent="0.3">
      <c r="A46" s="13"/>
      <c r="B46" s="39"/>
      <c r="C46" s="40"/>
      <c r="D46" s="41"/>
      <c r="E46" s="42"/>
      <c r="F46" s="43"/>
      <c r="G46" s="44"/>
      <c r="H46" s="43"/>
      <c r="I46" s="43"/>
      <c r="J46" s="43"/>
      <c r="K46" s="43"/>
      <c r="L46" s="43"/>
      <c r="M46" s="43"/>
      <c r="N46" s="43"/>
      <c r="O46" s="43"/>
      <c r="P46" s="43"/>
      <c r="Q46" s="45"/>
      <c r="R46" s="45"/>
      <c r="S46" s="45"/>
      <c r="T46" s="184"/>
      <c r="U46" s="45"/>
      <c r="V46" s="45"/>
      <c r="W46" s="45"/>
      <c r="X46" s="45"/>
    </row>
    <row r="47" spans="1:24" s="21" customFormat="1" ht="20.399999999999999" x14ac:dyDescent="0.3">
      <c r="A47" s="66"/>
      <c r="B47" s="203" t="s">
        <v>57</v>
      </c>
      <c r="C47" s="204"/>
      <c r="D47" s="204"/>
      <c r="E47" s="205"/>
      <c r="F47" s="136">
        <v>2025</v>
      </c>
      <c r="G47" s="137">
        <v>2026</v>
      </c>
      <c r="H47" s="138">
        <v>2027</v>
      </c>
      <c r="I47" s="137">
        <v>2028</v>
      </c>
      <c r="J47" s="138">
        <v>2029</v>
      </c>
      <c r="K47" s="137">
        <v>2030</v>
      </c>
      <c r="L47" s="138">
        <v>2031</v>
      </c>
      <c r="M47" s="137">
        <v>2032</v>
      </c>
      <c r="N47" s="138">
        <v>2033</v>
      </c>
      <c r="O47" s="137">
        <v>2034</v>
      </c>
      <c r="P47" s="139">
        <v>2035</v>
      </c>
      <c r="Q47" s="142" t="s">
        <v>48</v>
      </c>
      <c r="R47" s="143" t="s">
        <v>49</v>
      </c>
      <c r="S47" s="144" t="s">
        <v>50</v>
      </c>
      <c r="T47" s="182"/>
    </row>
    <row r="48" spans="1:24" ht="15.6" x14ac:dyDescent="0.3">
      <c r="A48" s="66"/>
      <c r="B48" s="228" t="s">
        <v>99</v>
      </c>
      <c r="C48" s="229"/>
      <c r="D48" s="229"/>
      <c r="E48" s="230"/>
      <c r="F48" s="189"/>
      <c r="G48" s="189">
        <v>3</v>
      </c>
      <c r="H48" s="189"/>
      <c r="I48" s="189"/>
      <c r="J48" s="189"/>
      <c r="K48" s="189"/>
      <c r="L48" s="189"/>
      <c r="M48" s="189"/>
      <c r="N48" s="189"/>
      <c r="O48" s="189"/>
      <c r="P48" s="189"/>
      <c r="Q48" s="68">
        <f>SUM(G48:K48)</f>
        <v>3</v>
      </c>
      <c r="R48" s="60">
        <f t="shared" ref="R48:R108" si="7">SUM(L48:P48)</f>
        <v>0</v>
      </c>
      <c r="S48" s="104">
        <f>SUM(Q48:R48)</f>
        <v>3</v>
      </c>
      <c r="T48" s="182"/>
      <c r="U48" s="21"/>
      <c r="V48" s="21"/>
      <c r="W48" s="21"/>
      <c r="X48" s="21"/>
    </row>
    <row r="49" spans="1:24" ht="15.6" x14ac:dyDescent="0.3">
      <c r="A49" s="66"/>
      <c r="B49" s="228" t="s">
        <v>100</v>
      </c>
      <c r="C49" s="229"/>
      <c r="D49" s="229"/>
      <c r="E49" s="230"/>
      <c r="F49" s="189"/>
      <c r="G49" s="189"/>
      <c r="H49" s="189">
        <v>17</v>
      </c>
      <c r="I49" s="189"/>
      <c r="J49" s="189"/>
      <c r="K49" s="189"/>
      <c r="L49" s="189"/>
      <c r="M49" s="189"/>
      <c r="N49" s="189"/>
      <c r="O49" s="189"/>
      <c r="P49" s="189"/>
      <c r="Q49" s="68">
        <f t="shared" ref="Q49:Q107" si="8">SUM(G49:K49)</f>
        <v>17</v>
      </c>
      <c r="R49" s="60">
        <f t="shared" ref="R49:R107" si="9">SUM(L49:P49)</f>
        <v>0</v>
      </c>
      <c r="S49" s="104">
        <f t="shared" ref="S49:S107" si="10">SUM(Q49:R49)</f>
        <v>17</v>
      </c>
      <c r="T49" s="182"/>
      <c r="U49" s="21"/>
      <c r="V49" s="21"/>
      <c r="W49" s="21"/>
      <c r="X49" s="21"/>
    </row>
    <row r="50" spans="1:24" ht="15.6" x14ac:dyDescent="0.3">
      <c r="A50" s="66"/>
      <c r="B50" s="228" t="s">
        <v>101</v>
      </c>
      <c r="C50" s="229"/>
      <c r="D50" s="229"/>
      <c r="E50" s="230"/>
      <c r="F50" s="189"/>
      <c r="G50" s="189">
        <v>2.5</v>
      </c>
      <c r="H50" s="189"/>
      <c r="I50" s="189"/>
      <c r="J50" s="189"/>
      <c r="K50" s="189"/>
      <c r="L50" s="189"/>
      <c r="M50" s="189"/>
      <c r="N50" s="189"/>
      <c r="O50" s="189"/>
      <c r="P50" s="189"/>
      <c r="Q50" s="68">
        <f t="shared" si="8"/>
        <v>2.5</v>
      </c>
      <c r="R50" s="60">
        <f t="shared" si="9"/>
        <v>0</v>
      </c>
      <c r="S50" s="104">
        <f t="shared" si="10"/>
        <v>2.5</v>
      </c>
      <c r="T50" s="182"/>
      <c r="U50" s="21"/>
      <c r="V50" s="21"/>
      <c r="W50" s="21"/>
      <c r="X50" s="21"/>
    </row>
    <row r="51" spans="1:24" ht="15.6" x14ac:dyDescent="0.3">
      <c r="A51" s="66"/>
      <c r="B51" s="228" t="s">
        <v>102</v>
      </c>
      <c r="C51" s="229"/>
      <c r="D51" s="229"/>
      <c r="E51" s="230"/>
      <c r="F51" s="189"/>
      <c r="G51" s="189"/>
      <c r="H51" s="189"/>
      <c r="I51" s="189"/>
      <c r="J51" s="189">
        <v>2.5</v>
      </c>
      <c r="K51" s="189"/>
      <c r="L51" s="189"/>
      <c r="M51" s="189"/>
      <c r="N51" s="189"/>
      <c r="O51" s="189"/>
      <c r="P51" s="189"/>
      <c r="Q51" s="68">
        <f t="shared" si="8"/>
        <v>2.5</v>
      </c>
      <c r="R51" s="60">
        <f t="shared" si="9"/>
        <v>0</v>
      </c>
      <c r="S51" s="104">
        <f t="shared" si="10"/>
        <v>2.5</v>
      </c>
      <c r="T51" s="182"/>
      <c r="U51" s="21"/>
      <c r="V51" s="21"/>
      <c r="W51" s="21"/>
      <c r="X51" s="21"/>
    </row>
    <row r="52" spans="1:24" ht="15.6" x14ac:dyDescent="0.3">
      <c r="A52" s="66"/>
      <c r="B52" s="228" t="s">
        <v>103</v>
      </c>
      <c r="C52" s="229"/>
      <c r="D52" s="229"/>
      <c r="E52" s="230"/>
      <c r="F52" s="189"/>
      <c r="G52" s="189"/>
      <c r="H52" s="189"/>
      <c r="I52" s="189"/>
      <c r="J52" s="189"/>
      <c r="K52" s="189">
        <v>1.5</v>
      </c>
      <c r="L52" s="189"/>
      <c r="M52" s="189"/>
      <c r="N52" s="189"/>
      <c r="O52" s="189"/>
      <c r="P52" s="189"/>
      <c r="Q52" s="68">
        <f t="shared" si="8"/>
        <v>1.5</v>
      </c>
      <c r="R52" s="60">
        <f t="shared" si="9"/>
        <v>0</v>
      </c>
      <c r="S52" s="104">
        <f t="shared" si="10"/>
        <v>1.5</v>
      </c>
      <c r="T52" s="182"/>
      <c r="U52" s="21"/>
      <c r="V52" s="21"/>
      <c r="W52" s="21"/>
      <c r="X52" s="21"/>
    </row>
    <row r="53" spans="1:24" ht="15.6" x14ac:dyDescent="0.3">
      <c r="A53" s="66"/>
      <c r="B53" s="228" t="s">
        <v>104</v>
      </c>
      <c r="C53" s="229"/>
      <c r="D53" s="229"/>
      <c r="E53" s="230"/>
      <c r="F53" s="189">
        <v>2.8</v>
      </c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68">
        <f t="shared" si="8"/>
        <v>0</v>
      </c>
      <c r="R53" s="60">
        <f t="shared" si="9"/>
        <v>0</v>
      </c>
      <c r="S53" s="104">
        <f t="shared" si="10"/>
        <v>0</v>
      </c>
      <c r="T53" s="182"/>
      <c r="U53" s="21"/>
      <c r="V53" s="21"/>
      <c r="W53" s="21"/>
      <c r="X53" s="21"/>
    </row>
    <row r="54" spans="1:24" ht="15.6" x14ac:dyDescent="0.3">
      <c r="A54" s="66"/>
      <c r="B54" s="228" t="s">
        <v>105</v>
      </c>
      <c r="C54" s="229"/>
      <c r="D54" s="229"/>
      <c r="E54" s="230"/>
      <c r="F54" s="189"/>
      <c r="G54" s="189">
        <v>1</v>
      </c>
      <c r="H54" s="189"/>
      <c r="I54" s="189"/>
      <c r="J54" s="189"/>
      <c r="K54" s="189"/>
      <c r="L54" s="189"/>
      <c r="M54" s="189"/>
      <c r="N54" s="189"/>
      <c r="O54" s="189"/>
      <c r="P54" s="189"/>
      <c r="Q54" s="68">
        <f t="shared" si="8"/>
        <v>1</v>
      </c>
      <c r="R54" s="60">
        <f t="shared" si="9"/>
        <v>0</v>
      </c>
      <c r="S54" s="104">
        <f t="shared" si="10"/>
        <v>1</v>
      </c>
      <c r="T54" s="182"/>
      <c r="U54" s="21"/>
      <c r="V54" s="21"/>
      <c r="W54" s="21"/>
      <c r="X54" s="21"/>
    </row>
    <row r="55" spans="1:24" ht="15.6" x14ac:dyDescent="0.3">
      <c r="A55" s="66"/>
      <c r="B55" s="228" t="s">
        <v>106</v>
      </c>
      <c r="C55" s="229"/>
      <c r="D55" s="229"/>
      <c r="E55" s="230"/>
      <c r="F55" s="189">
        <v>0.5</v>
      </c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68">
        <f t="shared" si="8"/>
        <v>0</v>
      </c>
      <c r="R55" s="60">
        <f t="shared" si="9"/>
        <v>0</v>
      </c>
      <c r="S55" s="104">
        <f t="shared" si="10"/>
        <v>0</v>
      </c>
      <c r="T55" s="182"/>
      <c r="U55" s="21"/>
      <c r="V55" s="21"/>
      <c r="W55" s="21"/>
      <c r="X55" s="21"/>
    </row>
    <row r="56" spans="1:24" ht="15.6" x14ac:dyDescent="0.3">
      <c r="A56" s="66"/>
      <c r="B56" s="228" t="s">
        <v>107</v>
      </c>
      <c r="C56" s="229"/>
      <c r="D56" s="229"/>
      <c r="E56" s="230"/>
      <c r="F56" s="189"/>
      <c r="G56" s="189">
        <v>3</v>
      </c>
      <c r="H56" s="189"/>
      <c r="I56" s="189"/>
      <c r="J56" s="189"/>
      <c r="K56" s="189"/>
      <c r="L56" s="189"/>
      <c r="M56" s="189"/>
      <c r="N56" s="189"/>
      <c r="O56" s="189"/>
      <c r="P56" s="189"/>
      <c r="Q56" s="68">
        <f t="shared" si="8"/>
        <v>3</v>
      </c>
      <c r="R56" s="60">
        <f t="shared" si="9"/>
        <v>0</v>
      </c>
      <c r="S56" s="104">
        <f t="shared" si="10"/>
        <v>3</v>
      </c>
      <c r="T56" s="182"/>
      <c r="U56" s="21"/>
      <c r="V56" s="21"/>
      <c r="W56" s="21"/>
      <c r="X56" s="21"/>
    </row>
    <row r="57" spans="1:24" ht="15.6" x14ac:dyDescent="0.3">
      <c r="A57" s="66"/>
      <c r="B57" s="228" t="s">
        <v>108</v>
      </c>
      <c r="C57" s="229"/>
      <c r="D57" s="229"/>
      <c r="E57" s="230"/>
      <c r="F57" s="189">
        <v>0.5</v>
      </c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68">
        <f t="shared" si="8"/>
        <v>0</v>
      </c>
      <c r="R57" s="60">
        <f t="shared" si="9"/>
        <v>0</v>
      </c>
      <c r="S57" s="104">
        <f t="shared" si="10"/>
        <v>0</v>
      </c>
      <c r="T57" s="182"/>
      <c r="U57" s="21"/>
      <c r="V57" s="21"/>
      <c r="W57" s="21"/>
      <c r="X57" s="21"/>
    </row>
    <row r="58" spans="1:24" ht="15.6" x14ac:dyDescent="0.3">
      <c r="A58" s="66"/>
      <c r="B58" s="228" t="s">
        <v>109</v>
      </c>
      <c r="C58" s="229"/>
      <c r="D58" s="229"/>
      <c r="E58" s="230"/>
      <c r="F58" s="189"/>
      <c r="G58" s="189">
        <v>0.5</v>
      </c>
      <c r="H58" s="189"/>
      <c r="I58" s="189"/>
      <c r="J58" s="189"/>
      <c r="K58" s="189"/>
      <c r="L58" s="189"/>
      <c r="M58" s="189"/>
      <c r="N58" s="189"/>
      <c r="O58" s="189"/>
      <c r="P58" s="189"/>
      <c r="Q58" s="68">
        <f t="shared" si="8"/>
        <v>0.5</v>
      </c>
      <c r="R58" s="60">
        <f t="shared" si="9"/>
        <v>0</v>
      </c>
      <c r="S58" s="104">
        <f t="shared" si="10"/>
        <v>0.5</v>
      </c>
      <c r="T58" s="182"/>
      <c r="U58" s="21"/>
      <c r="V58" s="21"/>
      <c r="W58" s="21"/>
      <c r="X58" s="21"/>
    </row>
    <row r="59" spans="1:24" ht="15.6" x14ac:dyDescent="0.3">
      <c r="A59" s="66"/>
      <c r="B59" s="228" t="s">
        <v>110</v>
      </c>
      <c r="C59" s="229"/>
      <c r="D59" s="229"/>
      <c r="E59" s="230"/>
      <c r="F59" s="189"/>
      <c r="G59" s="189">
        <v>2.8</v>
      </c>
      <c r="H59" s="189"/>
      <c r="I59" s="189"/>
      <c r="J59" s="189"/>
      <c r="K59" s="189"/>
      <c r="L59" s="189"/>
      <c r="M59" s="189"/>
      <c r="N59" s="189"/>
      <c r="O59" s="189"/>
      <c r="P59" s="189"/>
      <c r="Q59" s="68">
        <f t="shared" si="8"/>
        <v>2.8</v>
      </c>
      <c r="R59" s="60">
        <f t="shared" si="9"/>
        <v>0</v>
      </c>
      <c r="S59" s="104">
        <f t="shared" si="10"/>
        <v>2.8</v>
      </c>
      <c r="T59" s="182"/>
      <c r="U59" s="21"/>
      <c r="V59" s="21"/>
      <c r="W59" s="21"/>
      <c r="X59" s="21"/>
    </row>
    <row r="60" spans="1:24" ht="15.6" x14ac:dyDescent="0.3">
      <c r="A60" s="66"/>
      <c r="B60" s="228" t="s">
        <v>111</v>
      </c>
      <c r="C60" s="229"/>
      <c r="D60" s="229"/>
      <c r="E60" s="230"/>
      <c r="F60" s="189"/>
      <c r="G60" s="189"/>
      <c r="H60" s="189">
        <v>0.5</v>
      </c>
      <c r="I60" s="189"/>
      <c r="J60" s="189"/>
      <c r="K60" s="189"/>
      <c r="L60" s="189"/>
      <c r="M60" s="189"/>
      <c r="N60" s="189"/>
      <c r="O60" s="189"/>
      <c r="P60" s="189"/>
      <c r="Q60" s="68">
        <f t="shared" si="8"/>
        <v>0.5</v>
      </c>
      <c r="R60" s="60">
        <f t="shared" si="9"/>
        <v>0</v>
      </c>
      <c r="S60" s="104">
        <f t="shared" si="10"/>
        <v>0.5</v>
      </c>
      <c r="T60" s="182"/>
      <c r="U60" s="21"/>
      <c r="V60" s="21"/>
      <c r="W60" s="21"/>
      <c r="X60" s="21"/>
    </row>
    <row r="61" spans="1:24" ht="15.6" x14ac:dyDescent="0.3">
      <c r="A61" s="66"/>
      <c r="B61" s="228" t="s">
        <v>112</v>
      </c>
      <c r="C61" s="229"/>
      <c r="D61" s="229"/>
      <c r="E61" s="230"/>
      <c r="F61" s="189"/>
      <c r="G61" s="189"/>
      <c r="H61" s="189">
        <v>2.5</v>
      </c>
      <c r="I61" s="189"/>
      <c r="J61" s="189"/>
      <c r="K61" s="189"/>
      <c r="L61" s="189"/>
      <c r="M61" s="189"/>
      <c r="N61" s="189"/>
      <c r="O61" s="189"/>
      <c r="P61" s="189"/>
      <c r="Q61" s="68">
        <f t="shared" si="8"/>
        <v>2.5</v>
      </c>
      <c r="R61" s="60">
        <f t="shared" si="9"/>
        <v>0</v>
      </c>
      <c r="S61" s="104">
        <f t="shared" si="10"/>
        <v>2.5</v>
      </c>
      <c r="T61" s="182"/>
      <c r="U61" s="21"/>
      <c r="V61" s="21"/>
      <c r="W61" s="21"/>
      <c r="X61" s="21"/>
    </row>
    <row r="62" spans="1:24" ht="15.6" x14ac:dyDescent="0.3">
      <c r="A62" s="66"/>
      <c r="B62" s="228" t="s">
        <v>113</v>
      </c>
      <c r="C62" s="229"/>
      <c r="D62" s="229"/>
      <c r="E62" s="230"/>
      <c r="F62" s="189"/>
      <c r="G62" s="189">
        <v>1</v>
      </c>
      <c r="H62" s="189"/>
      <c r="I62" s="189"/>
      <c r="J62" s="189"/>
      <c r="K62" s="189"/>
      <c r="L62" s="189"/>
      <c r="M62" s="189"/>
      <c r="N62" s="189"/>
      <c r="O62" s="189"/>
      <c r="P62" s="189"/>
      <c r="Q62" s="68">
        <f t="shared" si="8"/>
        <v>1</v>
      </c>
      <c r="R62" s="60">
        <f t="shared" si="9"/>
        <v>0</v>
      </c>
      <c r="S62" s="104">
        <f t="shared" si="10"/>
        <v>1</v>
      </c>
      <c r="T62" s="182"/>
      <c r="U62" s="21"/>
      <c r="V62" s="21"/>
      <c r="W62" s="21"/>
      <c r="X62" s="21"/>
    </row>
    <row r="63" spans="1:24" ht="15.6" x14ac:dyDescent="0.3">
      <c r="A63" s="66"/>
      <c r="B63" s="228" t="s">
        <v>114</v>
      </c>
      <c r="C63" s="229"/>
      <c r="D63" s="229"/>
      <c r="E63" s="230"/>
      <c r="F63" s="189"/>
      <c r="G63" s="189"/>
      <c r="H63" s="189">
        <v>0.8</v>
      </c>
      <c r="I63" s="189"/>
      <c r="J63" s="189"/>
      <c r="K63" s="189"/>
      <c r="L63" s="189"/>
      <c r="M63" s="189"/>
      <c r="N63" s="189"/>
      <c r="O63" s="189"/>
      <c r="P63" s="189"/>
      <c r="Q63" s="68">
        <f t="shared" si="8"/>
        <v>0.8</v>
      </c>
      <c r="R63" s="60">
        <f t="shared" si="9"/>
        <v>0</v>
      </c>
      <c r="S63" s="104">
        <f t="shared" si="10"/>
        <v>0.8</v>
      </c>
      <c r="T63" s="182"/>
      <c r="U63" s="21"/>
      <c r="V63" s="21"/>
      <c r="W63" s="21"/>
      <c r="X63" s="21"/>
    </row>
    <row r="64" spans="1:24" ht="15.6" x14ac:dyDescent="0.3">
      <c r="A64" s="66"/>
      <c r="B64" s="228" t="s">
        <v>115</v>
      </c>
      <c r="C64" s="229"/>
      <c r="D64" s="229"/>
      <c r="E64" s="230"/>
      <c r="F64" s="189"/>
      <c r="G64" s="189"/>
      <c r="H64" s="189">
        <v>0.6</v>
      </c>
      <c r="I64" s="189"/>
      <c r="J64" s="189"/>
      <c r="K64" s="189"/>
      <c r="L64" s="189"/>
      <c r="M64" s="189"/>
      <c r="N64" s="189"/>
      <c r="O64" s="189"/>
      <c r="P64" s="189"/>
      <c r="Q64" s="68">
        <f t="shared" si="8"/>
        <v>0.6</v>
      </c>
      <c r="R64" s="60">
        <f t="shared" si="9"/>
        <v>0</v>
      </c>
      <c r="S64" s="104">
        <f t="shared" si="10"/>
        <v>0.6</v>
      </c>
      <c r="T64" s="182"/>
      <c r="U64" s="21"/>
      <c r="V64" s="21"/>
      <c r="W64" s="21"/>
      <c r="X64" s="21"/>
    </row>
    <row r="65" spans="1:24" ht="15.6" x14ac:dyDescent="0.3">
      <c r="A65" s="66"/>
      <c r="B65" s="228" t="s">
        <v>116</v>
      </c>
      <c r="C65" s="229"/>
      <c r="D65" s="229"/>
      <c r="E65" s="230"/>
      <c r="F65" s="189"/>
      <c r="G65" s="189"/>
      <c r="H65" s="189">
        <v>1.5</v>
      </c>
      <c r="I65" s="189"/>
      <c r="J65" s="189"/>
      <c r="K65" s="189"/>
      <c r="L65" s="189"/>
      <c r="M65" s="189"/>
      <c r="N65" s="189"/>
      <c r="O65" s="189"/>
      <c r="P65" s="189"/>
      <c r="Q65" s="68">
        <f t="shared" si="8"/>
        <v>1.5</v>
      </c>
      <c r="R65" s="60">
        <f t="shared" si="9"/>
        <v>0</v>
      </c>
      <c r="S65" s="104">
        <f t="shared" si="10"/>
        <v>1.5</v>
      </c>
      <c r="T65" s="182"/>
      <c r="U65" s="21"/>
      <c r="V65" s="21"/>
      <c r="W65" s="21"/>
      <c r="X65" s="21"/>
    </row>
    <row r="66" spans="1:24" ht="15.6" x14ac:dyDescent="0.3">
      <c r="A66" s="66"/>
      <c r="B66" s="228" t="s">
        <v>117</v>
      </c>
      <c r="C66" s="229"/>
      <c r="D66" s="229"/>
      <c r="E66" s="230"/>
      <c r="F66" s="189">
        <v>3</v>
      </c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68">
        <f t="shared" si="8"/>
        <v>0</v>
      </c>
      <c r="R66" s="60">
        <f t="shared" si="9"/>
        <v>0</v>
      </c>
      <c r="S66" s="104">
        <f t="shared" si="10"/>
        <v>0</v>
      </c>
      <c r="T66" s="182"/>
      <c r="U66" s="21"/>
      <c r="V66" s="21"/>
      <c r="W66" s="21"/>
      <c r="X66" s="21"/>
    </row>
    <row r="67" spans="1:24" ht="15.6" x14ac:dyDescent="0.3">
      <c r="A67" s="66"/>
      <c r="B67" s="228" t="s">
        <v>118</v>
      </c>
      <c r="C67" s="229"/>
      <c r="D67" s="229"/>
      <c r="E67" s="230"/>
      <c r="F67" s="189">
        <v>0.6</v>
      </c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68">
        <f t="shared" si="8"/>
        <v>0</v>
      </c>
      <c r="R67" s="60">
        <f t="shared" si="9"/>
        <v>0</v>
      </c>
      <c r="S67" s="104">
        <f t="shared" si="10"/>
        <v>0</v>
      </c>
      <c r="T67" s="182"/>
      <c r="U67" s="21"/>
      <c r="V67" s="21"/>
      <c r="W67" s="21"/>
      <c r="X67" s="21"/>
    </row>
    <row r="68" spans="1:24" ht="15.6" x14ac:dyDescent="0.3">
      <c r="A68" s="66"/>
      <c r="B68" s="228" t="s">
        <v>119</v>
      </c>
      <c r="C68" s="229"/>
      <c r="D68" s="229"/>
      <c r="E68" s="230"/>
      <c r="F68" s="189"/>
      <c r="G68" s="189">
        <v>1.5</v>
      </c>
      <c r="H68" s="189"/>
      <c r="I68" s="189"/>
      <c r="J68" s="189"/>
      <c r="K68" s="189"/>
      <c r="L68" s="189"/>
      <c r="M68" s="189"/>
      <c r="N68" s="189"/>
      <c r="O68" s="189"/>
      <c r="P68" s="189"/>
      <c r="Q68" s="68">
        <f t="shared" si="8"/>
        <v>1.5</v>
      </c>
      <c r="R68" s="60">
        <f t="shared" si="9"/>
        <v>0</v>
      </c>
      <c r="S68" s="104">
        <f t="shared" si="10"/>
        <v>1.5</v>
      </c>
      <c r="T68" s="182"/>
      <c r="U68" s="21"/>
      <c r="V68" s="21"/>
      <c r="W68" s="21"/>
      <c r="X68" s="21"/>
    </row>
    <row r="69" spans="1:24" ht="15.6" x14ac:dyDescent="0.3">
      <c r="A69" s="66"/>
      <c r="B69" s="228" t="s">
        <v>120</v>
      </c>
      <c r="C69" s="229"/>
      <c r="D69" s="229"/>
      <c r="E69" s="230"/>
      <c r="F69" s="189">
        <v>0.15</v>
      </c>
      <c r="G69" s="189">
        <v>0.15</v>
      </c>
      <c r="H69" s="189">
        <v>0.15</v>
      </c>
      <c r="I69" s="189"/>
      <c r="J69" s="189"/>
      <c r="K69" s="189"/>
      <c r="L69" s="189"/>
      <c r="M69" s="189"/>
      <c r="N69" s="189"/>
      <c r="O69" s="189"/>
      <c r="P69" s="189"/>
      <c r="Q69" s="68">
        <f t="shared" si="8"/>
        <v>0.3</v>
      </c>
      <c r="R69" s="60">
        <f t="shared" si="9"/>
        <v>0</v>
      </c>
      <c r="S69" s="104">
        <f t="shared" si="10"/>
        <v>0.3</v>
      </c>
      <c r="T69" s="182"/>
      <c r="U69" s="21"/>
      <c r="V69" s="21"/>
      <c r="W69" s="21"/>
      <c r="X69" s="21"/>
    </row>
    <row r="70" spans="1:24" ht="15.6" x14ac:dyDescent="0.3">
      <c r="A70" s="66"/>
      <c r="B70" s="228" t="s">
        <v>121</v>
      </c>
      <c r="C70" s="229"/>
      <c r="D70" s="229"/>
      <c r="E70" s="230"/>
      <c r="F70" s="189">
        <v>1</v>
      </c>
      <c r="G70" s="189">
        <v>1</v>
      </c>
      <c r="H70" s="189">
        <v>1</v>
      </c>
      <c r="I70" s="189"/>
      <c r="J70" s="189"/>
      <c r="K70" s="189"/>
      <c r="L70" s="189"/>
      <c r="M70" s="189"/>
      <c r="N70" s="189"/>
      <c r="O70" s="189"/>
      <c r="P70" s="189"/>
      <c r="Q70" s="68">
        <f t="shared" si="8"/>
        <v>2</v>
      </c>
      <c r="R70" s="60">
        <f t="shared" si="9"/>
        <v>0</v>
      </c>
      <c r="S70" s="104">
        <f t="shared" si="10"/>
        <v>2</v>
      </c>
      <c r="T70" s="182"/>
      <c r="U70" s="21"/>
      <c r="V70" s="21"/>
      <c r="W70" s="21"/>
      <c r="X70" s="21"/>
    </row>
    <row r="71" spans="1:24" ht="15.6" x14ac:dyDescent="0.3">
      <c r="A71" s="66"/>
      <c r="B71" s="228" t="s">
        <v>122</v>
      </c>
      <c r="C71" s="229"/>
      <c r="D71" s="229"/>
      <c r="E71" s="230"/>
      <c r="F71" s="189">
        <v>0.3</v>
      </c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68">
        <f t="shared" si="8"/>
        <v>0</v>
      </c>
      <c r="R71" s="60">
        <f t="shared" si="9"/>
        <v>0</v>
      </c>
      <c r="S71" s="104">
        <f t="shared" si="10"/>
        <v>0</v>
      </c>
      <c r="T71" s="182"/>
      <c r="U71" s="21"/>
      <c r="V71" s="21"/>
      <c r="W71" s="21"/>
      <c r="X71" s="21"/>
    </row>
    <row r="72" spans="1:24" ht="15.6" x14ac:dyDescent="0.3">
      <c r="A72" s="66"/>
      <c r="B72" s="228" t="s">
        <v>123</v>
      </c>
      <c r="C72" s="229"/>
      <c r="D72" s="229"/>
      <c r="E72" s="230"/>
      <c r="F72" s="189"/>
      <c r="G72" s="189">
        <v>3</v>
      </c>
      <c r="H72" s="189"/>
      <c r="I72" s="189"/>
      <c r="J72" s="189"/>
      <c r="K72" s="189"/>
      <c r="L72" s="189"/>
      <c r="M72" s="189"/>
      <c r="N72" s="189"/>
      <c r="O72" s="189"/>
      <c r="P72" s="189"/>
      <c r="Q72" s="68">
        <f t="shared" si="8"/>
        <v>3</v>
      </c>
      <c r="R72" s="60">
        <f t="shared" si="9"/>
        <v>0</v>
      </c>
      <c r="S72" s="104">
        <f t="shared" si="10"/>
        <v>3</v>
      </c>
      <c r="T72" s="182"/>
      <c r="U72" s="21"/>
      <c r="V72" s="21"/>
      <c r="W72" s="21"/>
      <c r="X72" s="21"/>
    </row>
    <row r="73" spans="1:24" ht="15.6" x14ac:dyDescent="0.3">
      <c r="A73" s="66"/>
      <c r="B73" s="228" t="s">
        <v>124</v>
      </c>
      <c r="C73" s="229"/>
      <c r="D73" s="229"/>
      <c r="E73" s="230"/>
      <c r="F73" s="189"/>
      <c r="G73" s="189">
        <v>1</v>
      </c>
      <c r="H73" s="189"/>
      <c r="I73" s="189"/>
      <c r="J73" s="189"/>
      <c r="K73" s="189"/>
      <c r="L73" s="189"/>
      <c r="M73" s="189"/>
      <c r="N73" s="189"/>
      <c r="O73" s="189"/>
      <c r="P73" s="189"/>
      <c r="Q73" s="68">
        <f t="shared" si="8"/>
        <v>1</v>
      </c>
      <c r="R73" s="60">
        <f t="shared" si="9"/>
        <v>0</v>
      </c>
      <c r="S73" s="104">
        <f t="shared" si="10"/>
        <v>1</v>
      </c>
      <c r="T73" s="182"/>
      <c r="U73" s="21"/>
      <c r="V73" s="21"/>
      <c r="W73" s="21"/>
      <c r="X73" s="21"/>
    </row>
    <row r="74" spans="1:24" ht="15.6" x14ac:dyDescent="0.3">
      <c r="A74" s="66"/>
      <c r="B74" s="228" t="s">
        <v>125</v>
      </c>
      <c r="C74" s="229"/>
      <c r="D74" s="229"/>
      <c r="E74" s="230"/>
      <c r="F74" s="189"/>
      <c r="G74" s="189"/>
      <c r="H74" s="189">
        <v>4</v>
      </c>
      <c r="I74" s="189"/>
      <c r="J74" s="189"/>
      <c r="K74" s="189"/>
      <c r="L74" s="189"/>
      <c r="M74" s="189"/>
      <c r="N74" s="189"/>
      <c r="O74" s="189"/>
      <c r="P74" s="189"/>
      <c r="Q74" s="68">
        <f t="shared" si="8"/>
        <v>4</v>
      </c>
      <c r="R74" s="60">
        <f t="shared" si="9"/>
        <v>0</v>
      </c>
      <c r="S74" s="104">
        <f t="shared" si="10"/>
        <v>4</v>
      </c>
      <c r="T74" s="182"/>
      <c r="U74" s="21"/>
      <c r="V74" s="21"/>
      <c r="W74" s="21"/>
      <c r="X74" s="21"/>
    </row>
    <row r="75" spans="1:24" ht="15.6" x14ac:dyDescent="0.3">
      <c r="A75" s="66"/>
      <c r="B75" s="228" t="s">
        <v>126</v>
      </c>
      <c r="C75" s="229"/>
      <c r="D75" s="229"/>
      <c r="E75" s="230"/>
      <c r="F75" s="189"/>
      <c r="G75" s="189"/>
      <c r="H75" s="189">
        <v>30</v>
      </c>
      <c r="I75" s="189"/>
      <c r="J75" s="189"/>
      <c r="K75" s="189"/>
      <c r="L75" s="189">
        <v>30</v>
      </c>
      <c r="M75" s="189"/>
      <c r="N75" s="189"/>
      <c r="O75" s="189"/>
      <c r="P75" s="189"/>
      <c r="Q75" s="68">
        <f t="shared" si="8"/>
        <v>30</v>
      </c>
      <c r="R75" s="60">
        <f t="shared" si="9"/>
        <v>30</v>
      </c>
      <c r="S75" s="104">
        <f t="shared" si="10"/>
        <v>60</v>
      </c>
      <c r="T75" s="182"/>
      <c r="U75" s="21"/>
      <c r="V75" s="21"/>
      <c r="W75" s="21"/>
      <c r="X75" s="21"/>
    </row>
    <row r="76" spans="1:24" ht="15.6" x14ac:dyDescent="0.3">
      <c r="A76" s="66"/>
      <c r="B76" s="228" t="s">
        <v>127</v>
      </c>
      <c r="C76" s="229"/>
      <c r="D76" s="229"/>
      <c r="E76" s="230"/>
      <c r="F76" s="189"/>
      <c r="G76" s="189">
        <v>10</v>
      </c>
      <c r="H76" s="189"/>
      <c r="I76" s="189"/>
      <c r="J76" s="189"/>
      <c r="K76" s="189"/>
      <c r="L76" s="189"/>
      <c r="M76" s="189"/>
      <c r="N76" s="189"/>
      <c r="O76" s="189">
        <v>15</v>
      </c>
      <c r="P76" s="189"/>
      <c r="Q76" s="68">
        <f t="shared" si="8"/>
        <v>10</v>
      </c>
      <c r="R76" s="60">
        <f t="shared" si="9"/>
        <v>15</v>
      </c>
      <c r="S76" s="104">
        <f t="shared" si="10"/>
        <v>25</v>
      </c>
      <c r="T76" s="182"/>
      <c r="U76" s="21"/>
      <c r="V76" s="21"/>
      <c r="W76" s="21"/>
      <c r="X76" s="21"/>
    </row>
    <row r="77" spans="1:24" ht="15.6" x14ac:dyDescent="0.3">
      <c r="A77" s="66"/>
      <c r="B77" s="228" t="s">
        <v>128</v>
      </c>
      <c r="C77" s="229"/>
      <c r="D77" s="229"/>
      <c r="E77" s="230"/>
      <c r="F77" s="189"/>
      <c r="G77" s="189"/>
      <c r="H77" s="189"/>
      <c r="I77" s="189"/>
      <c r="J77" s="189"/>
      <c r="K77" s="189"/>
      <c r="L77" s="189"/>
      <c r="M77" s="189">
        <v>15</v>
      </c>
      <c r="N77" s="189"/>
      <c r="O77" s="189"/>
      <c r="P77" s="189"/>
      <c r="Q77" s="68">
        <f t="shared" si="8"/>
        <v>0</v>
      </c>
      <c r="R77" s="60">
        <f t="shared" si="9"/>
        <v>15</v>
      </c>
      <c r="S77" s="104">
        <f t="shared" si="10"/>
        <v>15</v>
      </c>
      <c r="T77" s="182"/>
      <c r="U77" s="21"/>
      <c r="V77" s="21"/>
      <c r="W77" s="21"/>
      <c r="X77" s="21"/>
    </row>
    <row r="78" spans="1:24" ht="15.6" x14ac:dyDescent="0.3">
      <c r="A78" s="66"/>
      <c r="B78" s="228" t="s">
        <v>129</v>
      </c>
      <c r="C78" s="229"/>
      <c r="D78" s="229"/>
      <c r="E78" s="230"/>
      <c r="F78" s="189"/>
      <c r="G78" s="189"/>
      <c r="H78" s="189"/>
      <c r="I78" s="189"/>
      <c r="J78" s="189"/>
      <c r="K78" s="189">
        <v>8</v>
      </c>
      <c r="L78" s="189"/>
      <c r="M78" s="189"/>
      <c r="N78" s="189"/>
      <c r="O78" s="189"/>
      <c r="P78" s="189"/>
      <c r="Q78" s="68">
        <f t="shared" si="8"/>
        <v>8</v>
      </c>
      <c r="R78" s="60">
        <f t="shared" si="9"/>
        <v>0</v>
      </c>
      <c r="S78" s="104">
        <f t="shared" si="10"/>
        <v>8</v>
      </c>
      <c r="T78" s="182"/>
      <c r="U78" s="21"/>
      <c r="V78" s="21"/>
      <c r="W78" s="21"/>
      <c r="X78" s="21"/>
    </row>
    <row r="79" spans="1:24" ht="15.6" x14ac:dyDescent="0.3">
      <c r="A79" s="66"/>
      <c r="B79" s="228" t="s">
        <v>130</v>
      </c>
      <c r="C79" s="229"/>
      <c r="D79" s="229"/>
      <c r="E79" s="230"/>
      <c r="F79" s="189"/>
      <c r="G79" s="189"/>
      <c r="H79" s="189"/>
      <c r="I79" s="189"/>
      <c r="J79" s="189"/>
      <c r="K79" s="189"/>
      <c r="L79" s="189">
        <v>2.2000000000000002</v>
      </c>
      <c r="M79" s="189"/>
      <c r="N79" s="189"/>
      <c r="O79" s="189"/>
      <c r="P79" s="189"/>
      <c r="Q79" s="68">
        <f t="shared" si="8"/>
        <v>0</v>
      </c>
      <c r="R79" s="60">
        <f t="shared" si="9"/>
        <v>2.2000000000000002</v>
      </c>
      <c r="S79" s="104">
        <f t="shared" si="10"/>
        <v>2.2000000000000002</v>
      </c>
      <c r="T79" s="182"/>
      <c r="U79" s="21"/>
      <c r="V79" s="21"/>
      <c r="W79" s="21"/>
      <c r="X79" s="21"/>
    </row>
    <row r="80" spans="1:24" ht="15.6" x14ac:dyDescent="0.3">
      <c r="A80" s="66"/>
      <c r="B80" s="228" t="s">
        <v>131</v>
      </c>
      <c r="C80" s="229"/>
      <c r="D80" s="229"/>
      <c r="E80" s="230"/>
      <c r="F80" s="189"/>
      <c r="G80" s="189"/>
      <c r="H80" s="189"/>
      <c r="I80" s="189"/>
      <c r="J80" s="189"/>
      <c r="K80" s="189"/>
      <c r="L80" s="189"/>
      <c r="M80" s="189"/>
      <c r="N80" s="189"/>
      <c r="O80" s="189">
        <v>3</v>
      </c>
      <c r="P80" s="189"/>
      <c r="Q80" s="68">
        <f t="shared" si="8"/>
        <v>0</v>
      </c>
      <c r="R80" s="60">
        <f t="shared" si="9"/>
        <v>3</v>
      </c>
      <c r="S80" s="104">
        <f t="shared" si="10"/>
        <v>3</v>
      </c>
      <c r="T80" s="182"/>
      <c r="U80" s="21"/>
      <c r="V80" s="21"/>
      <c r="W80" s="21"/>
      <c r="X80" s="21"/>
    </row>
    <row r="81" spans="1:24" ht="15.6" x14ac:dyDescent="0.3">
      <c r="A81" s="66"/>
      <c r="B81" s="228" t="s">
        <v>132</v>
      </c>
      <c r="C81" s="229"/>
      <c r="D81" s="229"/>
      <c r="E81" s="230"/>
      <c r="F81" s="189"/>
      <c r="G81" s="189"/>
      <c r="H81" s="189"/>
      <c r="I81" s="189"/>
      <c r="J81" s="189"/>
      <c r="K81" s="189"/>
      <c r="L81" s="189"/>
      <c r="M81" s="189"/>
      <c r="N81" s="189"/>
      <c r="O81" s="189">
        <v>3</v>
      </c>
      <c r="P81" s="189"/>
      <c r="Q81" s="68">
        <f t="shared" si="8"/>
        <v>0</v>
      </c>
      <c r="R81" s="60">
        <f t="shared" si="9"/>
        <v>3</v>
      </c>
      <c r="S81" s="104">
        <f t="shared" si="10"/>
        <v>3</v>
      </c>
      <c r="T81" s="182"/>
      <c r="U81" s="21"/>
      <c r="V81" s="21"/>
      <c r="W81" s="21"/>
      <c r="X81" s="21"/>
    </row>
    <row r="82" spans="1:24" ht="15.6" x14ac:dyDescent="0.3">
      <c r="A82" s="66"/>
      <c r="B82" s="228" t="s">
        <v>133</v>
      </c>
      <c r="C82" s="229"/>
      <c r="D82" s="229"/>
      <c r="E82" s="230"/>
      <c r="F82" s="189"/>
      <c r="G82" s="189"/>
      <c r="H82" s="189"/>
      <c r="I82" s="189"/>
      <c r="J82" s="189"/>
      <c r="K82" s="189"/>
      <c r="L82" s="189"/>
      <c r="M82" s="189"/>
      <c r="N82" s="189"/>
      <c r="O82" s="189">
        <v>3</v>
      </c>
      <c r="P82" s="189"/>
      <c r="Q82" s="68">
        <f t="shared" si="8"/>
        <v>0</v>
      </c>
      <c r="R82" s="60">
        <f t="shared" si="9"/>
        <v>3</v>
      </c>
      <c r="S82" s="104">
        <f t="shared" si="10"/>
        <v>3</v>
      </c>
      <c r="T82" s="182"/>
      <c r="U82" s="21"/>
      <c r="V82" s="21"/>
      <c r="W82" s="21"/>
      <c r="X82" s="21"/>
    </row>
    <row r="83" spans="1:24" ht="15.6" x14ac:dyDescent="0.3">
      <c r="A83" s="66"/>
      <c r="B83" s="228" t="s">
        <v>134</v>
      </c>
      <c r="C83" s="229"/>
      <c r="D83" s="229"/>
      <c r="E83" s="230"/>
      <c r="F83" s="189"/>
      <c r="G83" s="189"/>
      <c r="H83" s="189"/>
      <c r="I83" s="189"/>
      <c r="J83" s="189"/>
      <c r="K83" s="189"/>
      <c r="L83" s="189"/>
      <c r="M83" s="189"/>
      <c r="N83" s="189"/>
      <c r="O83" s="189">
        <v>3</v>
      </c>
      <c r="P83" s="189"/>
      <c r="Q83" s="68">
        <f t="shared" si="8"/>
        <v>0</v>
      </c>
      <c r="R83" s="60">
        <f t="shared" si="9"/>
        <v>3</v>
      </c>
      <c r="S83" s="104">
        <f t="shared" si="10"/>
        <v>3</v>
      </c>
      <c r="T83" s="182"/>
      <c r="U83" s="21"/>
      <c r="V83" s="21"/>
      <c r="W83" s="21"/>
      <c r="X83" s="21"/>
    </row>
    <row r="84" spans="1:24" ht="15.6" x14ac:dyDescent="0.3">
      <c r="A84" s="66"/>
      <c r="B84" s="228" t="s">
        <v>135</v>
      </c>
      <c r="C84" s="229"/>
      <c r="D84" s="229"/>
      <c r="E84" s="230"/>
      <c r="F84" s="189"/>
      <c r="G84" s="189"/>
      <c r="H84" s="189"/>
      <c r="I84" s="189"/>
      <c r="J84" s="189"/>
      <c r="K84" s="189"/>
      <c r="L84" s="189"/>
      <c r="M84" s="189"/>
      <c r="N84" s="189"/>
      <c r="O84" s="189">
        <v>3</v>
      </c>
      <c r="P84" s="189"/>
      <c r="Q84" s="68">
        <f t="shared" si="8"/>
        <v>0</v>
      </c>
      <c r="R84" s="60">
        <f t="shared" si="9"/>
        <v>3</v>
      </c>
      <c r="S84" s="104">
        <f t="shared" si="10"/>
        <v>3</v>
      </c>
      <c r="T84" s="182"/>
      <c r="U84" s="21"/>
      <c r="V84" s="21"/>
      <c r="W84" s="21"/>
      <c r="X84" s="21"/>
    </row>
    <row r="85" spans="1:24" ht="15.6" x14ac:dyDescent="0.3">
      <c r="A85" s="66"/>
      <c r="B85" s="228" t="s">
        <v>136</v>
      </c>
      <c r="C85" s="229"/>
      <c r="D85" s="229"/>
      <c r="E85" s="230"/>
      <c r="F85" s="189">
        <v>0.3</v>
      </c>
      <c r="G85" s="189"/>
      <c r="H85" s="189"/>
      <c r="I85" s="189">
        <v>1</v>
      </c>
      <c r="J85" s="189"/>
      <c r="K85" s="189"/>
      <c r="L85" s="189">
        <v>1</v>
      </c>
      <c r="M85" s="189"/>
      <c r="N85" s="189"/>
      <c r="O85" s="189">
        <v>1.1000000000000001</v>
      </c>
      <c r="P85" s="189"/>
      <c r="Q85" s="68">
        <f t="shared" si="8"/>
        <v>1</v>
      </c>
      <c r="R85" s="60">
        <f t="shared" si="9"/>
        <v>2.1</v>
      </c>
      <c r="S85" s="104">
        <f t="shared" si="10"/>
        <v>3.1</v>
      </c>
      <c r="T85" s="182"/>
      <c r="U85" s="21"/>
      <c r="V85" s="21"/>
      <c r="W85" s="21"/>
      <c r="X85" s="21"/>
    </row>
    <row r="86" spans="1:24" ht="15.6" x14ac:dyDescent="0.3">
      <c r="A86" s="66"/>
      <c r="B86" s="228" t="s">
        <v>137</v>
      </c>
      <c r="C86" s="229"/>
      <c r="D86" s="229"/>
      <c r="E86" s="230"/>
      <c r="F86" s="189">
        <v>0.4</v>
      </c>
      <c r="G86" s="189"/>
      <c r="H86" s="189"/>
      <c r="I86" s="189">
        <v>0.5</v>
      </c>
      <c r="J86" s="189"/>
      <c r="K86" s="189"/>
      <c r="L86" s="189">
        <v>0.6</v>
      </c>
      <c r="M86" s="189"/>
      <c r="N86" s="189"/>
      <c r="O86" s="189">
        <v>0.6</v>
      </c>
      <c r="P86" s="189"/>
      <c r="Q86" s="68">
        <f t="shared" si="8"/>
        <v>0.5</v>
      </c>
      <c r="R86" s="60">
        <f t="shared" si="9"/>
        <v>1.2</v>
      </c>
      <c r="S86" s="104">
        <f t="shared" si="10"/>
        <v>1.7</v>
      </c>
      <c r="T86" s="182"/>
      <c r="U86" s="21"/>
      <c r="V86" s="21"/>
      <c r="W86" s="21"/>
      <c r="X86" s="21"/>
    </row>
    <row r="87" spans="1:24" ht="15.6" x14ac:dyDescent="0.3">
      <c r="A87" s="66"/>
      <c r="B87" s="228" t="s">
        <v>138</v>
      </c>
      <c r="C87" s="229"/>
      <c r="D87" s="229"/>
      <c r="E87" s="230"/>
      <c r="F87" s="189">
        <v>0.2</v>
      </c>
      <c r="G87" s="189"/>
      <c r="H87" s="189"/>
      <c r="I87" s="189"/>
      <c r="J87" s="189">
        <v>0.8</v>
      </c>
      <c r="K87" s="189"/>
      <c r="L87" s="189"/>
      <c r="M87" s="189"/>
      <c r="N87" s="189">
        <v>0.8</v>
      </c>
      <c r="O87" s="189"/>
      <c r="P87" s="189"/>
      <c r="Q87" s="68">
        <f t="shared" si="8"/>
        <v>0.8</v>
      </c>
      <c r="R87" s="60">
        <f t="shared" si="9"/>
        <v>0.8</v>
      </c>
      <c r="S87" s="104">
        <f t="shared" si="10"/>
        <v>1.6</v>
      </c>
      <c r="T87" s="182"/>
      <c r="U87" s="21"/>
      <c r="V87" s="21"/>
      <c r="W87" s="21"/>
      <c r="X87" s="21"/>
    </row>
    <row r="88" spans="1:24" ht="15.6" x14ac:dyDescent="0.3">
      <c r="A88" s="66"/>
      <c r="B88" s="228" t="s">
        <v>139</v>
      </c>
      <c r="C88" s="229"/>
      <c r="D88" s="229"/>
      <c r="E88" s="230"/>
      <c r="F88" s="189">
        <v>1.6</v>
      </c>
      <c r="G88" s="189"/>
      <c r="H88" s="189"/>
      <c r="I88" s="189">
        <v>1.6</v>
      </c>
      <c r="J88" s="189"/>
      <c r="K88" s="189"/>
      <c r="L88" s="189">
        <v>1.7</v>
      </c>
      <c r="M88" s="189"/>
      <c r="N88" s="189"/>
      <c r="O88" s="189">
        <v>1.7</v>
      </c>
      <c r="P88" s="189"/>
      <c r="Q88" s="68">
        <f t="shared" si="8"/>
        <v>1.6</v>
      </c>
      <c r="R88" s="60">
        <f t="shared" si="9"/>
        <v>3.4</v>
      </c>
      <c r="S88" s="104">
        <f t="shared" si="10"/>
        <v>5</v>
      </c>
      <c r="T88" s="182"/>
      <c r="U88" s="21"/>
      <c r="V88" s="21"/>
      <c r="W88" s="21"/>
      <c r="X88" s="21"/>
    </row>
    <row r="89" spans="1:24" ht="15.6" x14ac:dyDescent="0.3">
      <c r="A89" s="66"/>
      <c r="B89" s="228" t="s">
        <v>140</v>
      </c>
      <c r="C89" s="229"/>
      <c r="D89" s="229"/>
      <c r="E89" s="230"/>
      <c r="F89" s="189"/>
      <c r="G89" s="189"/>
      <c r="H89" s="189">
        <v>3</v>
      </c>
      <c r="I89" s="189"/>
      <c r="J89" s="189"/>
      <c r="K89" s="189">
        <v>6</v>
      </c>
      <c r="L89" s="189"/>
      <c r="M89" s="189"/>
      <c r="N89" s="189"/>
      <c r="O89" s="189">
        <v>3</v>
      </c>
      <c r="P89" s="189"/>
      <c r="Q89" s="68">
        <f t="shared" si="8"/>
        <v>9</v>
      </c>
      <c r="R89" s="60">
        <f t="shared" si="9"/>
        <v>3</v>
      </c>
      <c r="S89" s="104">
        <f t="shared" si="10"/>
        <v>12</v>
      </c>
      <c r="T89" s="182"/>
      <c r="U89" s="21"/>
      <c r="V89" s="21"/>
      <c r="W89" s="21"/>
      <c r="X89" s="21"/>
    </row>
    <row r="90" spans="1:24" ht="15.6" x14ac:dyDescent="0.3">
      <c r="A90" s="66"/>
      <c r="B90" s="228" t="s">
        <v>141</v>
      </c>
      <c r="C90" s="229"/>
      <c r="D90" s="229"/>
      <c r="E90" s="230"/>
      <c r="F90" s="189"/>
      <c r="G90" s="189"/>
      <c r="H90" s="189"/>
      <c r="I90" s="189"/>
      <c r="J90" s="189"/>
      <c r="K90" s="189">
        <v>3</v>
      </c>
      <c r="L90" s="189"/>
      <c r="M90" s="189"/>
      <c r="N90" s="189"/>
      <c r="O90" s="189"/>
      <c r="P90" s="189"/>
      <c r="Q90" s="68">
        <f t="shared" si="8"/>
        <v>3</v>
      </c>
      <c r="R90" s="60">
        <f t="shared" si="9"/>
        <v>0</v>
      </c>
      <c r="S90" s="104">
        <f t="shared" si="10"/>
        <v>3</v>
      </c>
      <c r="T90" s="182"/>
      <c r="U90" s="21"/>
      <c r="V90" s="21"/>
      <c r="W90" s="21"/>
      <c r="X90" s="21"/>
    </row>
    <row r="91" spans="1:24" ht="15.6" x14ac:dyDescent="0.3">
      <c r="A91" s="66"/>
      <c r="B91" s="228" t="s">
        <v>142</v>
      </c>
      <c r="C91" s="229"/>
      <c r="D91" s="229"/>
      <c r="E91" s="230"/>
      <c r="F91" s="189">
        <v>1.2</v>
      </c>
      <c r="G91" s="189"/>
      <c r="H91" s="189"/>
      <c r="I91" s="189"/>
      <c r="J91" s="189"/>
      <c r="K91" s="189">
        <v>1.2</v>
      </c>
      <c r="L91" s="189"/>
      <c r="M91" s="189"/>
      <c r="N91" s="189"/>
      <c r="O91" s="189"/>
      <c r="P91" s="189">
        <v>1.2</v>
      </c>
      <c r="Q91" s="68">
        <f t="shared" si="8"/>
        <v>1.2</v>
      </c>
      <c r="R91" s="60">
        <f t="shared" si="9"/>
        <v>1.2</v>
      </c>
      <c r="S91" s="104">
        <f t="shared" si="10"/>
        <v>2.4</v>
      </c>
      <c r="T91" s="182"/>
      <c r="U91" s="21"/>
      <c r="V91" s="21"/>
      <c r="W91" s="21"/>
      <c r="X91" s="21"/>
    </row>
    <row r="92" spans="1:24" ht="15.6" x14ac:dyDescent="0.3">
      <c r="A92" s="66"/>
      <c r="B92" s="228" t="s">
        <v>143</v>
      </c>
      <c r="C92" s="229"/>
      <c r="D92" s="229"/>
      <c r="E92" s="230"/>
      <c r="F92" s="189"/>
      <c r="G92" s="189"/>
      <c r="H92" s="189">
        <v>2</v>
      </c>
      <c r="I92" s="189"/>
      <c r="J92" s="189"/>
      <c r="K92" s="189"/>
      <c r="L92" s="189"/>
      <c r="M92" s="189">
        <v>4</v>
      </c>
      <c r="N92" s="189"/>
      <c r="O92" s="189"/>
      <c r="P92" s="189"/>
      <c r="Q92" s="68">
        <f t="shared" si="8"/>
        <v>2</v>
      </c>
      <c r="R92" s="60">
        <f t="shared" si="9"/>
        <v>4</v>
      </c>
      <c r="S92" s="104">
        <f t="shared" si="10"/>
        <v>6</v>
      </c>
      <c r="T92" s="182"/>
      <c r="U92" s="21"/>
      <c r="V92" s="21"/>
      <c r="W92" s="21"/>
      <c r="X92" s="21"/>
    </row>
    <row r="93" spans="1:24" ht="15.6" x14ac:dyDescent="0.3">
      <c r="A93" s="66"/>
      <c r="B93" s="228" t="s">
        <v>144</v>
      </c>
      <c r="C93" s="229"/>
      <c r="D93" s="229"/>
      <c r="E93" s="230"/>
      <c r="F93" s="189">
        <v>0.16</v>
      </c>
      <c r="G93" s="189"/>
      <c r="H93" s="189"/>
      <c r="I93" s="189">
        <v>0.24</v>
      </c>
      <c r="J93" s="189"/>
      <c r="K93" s="189"/>
      <c r="L93" s="189">
        <v>0.3</v>
      </c>
      <c r="M93" s="189"/>
      <c r="N93" s="189"/>
      <c r="O93" s="189">
        <v>0.3</v>
      </c>
      <c r="P93" s="189"/>
      <c r="Q93" s="68">
        <f t="shared" si="8"/>
        <v>0.24</v>
      </c>
      <c r="R93" s="60">
        <f t="shared" si="9"/>
        <v>0.6</v>
      </c>
      <c r="S93" s="104">
        <f t="shared" si="10"/>
        <v>0.84</v>
      </c>
      <c r="T93" s="182"/>
      <c r="U93" s="21"/>
      <c r="V93" s="21"/>
      <c r="W93" s="21"/>
      <c r="X93" s="21"/>
    </row>
    <row r="94" spans="1:24" ht="15.6" x14ac:dyDescent="0.3">
      <c r="A94" s="66"/>
      <c r="B94" s="228" t="s">
        <v>145</v>
      </c>
      <c r="C94" s="229"/>
      <c r="D94" s="229"/>
      <c r="E94" s="230"/>
      <c r="F94" s="189">
        <v>0.3</v>
      </c>
      <c r="G94" s="189"/>
      <c r="H94" s="189"/>
      <c r="I94" s="189">
        <v>0.3</v>
      </c>
      <c r="J94" s="189"/>
      <c r="K94" s="189"/>
      <c r="L94" s="189">
        <v>0.4</v>
      </c>
      <c r="M94" s="189"/>
      <c r="N94" s="189"/>
      <c r="O94" s="189">
        <v>0.4</v>
      </c>
      <c r="P94" s="189"/>
      <c r="Q94" s="68">
        <f t="shared" si="8"/>
        <v>0.3</v>
      </c>
      <c r="R94" s="60">
        <f t="shared" si="9"/>
        <v>0.8</v>
      </c>
      <c r="S94" s="104">
        <f t="shared" si="10"/>
        <v>1.1000000000000001</v>
      </c>
      <c r="T94" s="182"/>
      <c r="U94" s="21"/>
      <c r="V94" s="21"/>
      <c r="W94" s="21"/>
      <c r="X94" s="21"/>
    </row>
    <row r="95" spans="1:24" ht="15.6" x14ac:dyDescent="0.3">
      <c r="A95" s="66"/>
      <c r="B95" s="228" t="s">
        <v>146</v>
      </c>
      <c r="C95" s="229"/>
      <c r="D95" s="229"/>
      <c r="E95" s="230"/>
      <c r="F95" s="189">
        <v>1.5</v>
      </c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68">
        <f t="shared" si="8"/>
        <v>0</v>
      </c>
      <c r="R95" s="60">
        <f t="shared" si="9"/>
        <v>0</v>
      </c>
      <c r="S95" s="104">
        <f t="shared" si="10"/>
        <v>0</v>
      </c>
      <c r="T95" s="182"/>
      <c r="U95" s="21"/>
      <c r="V95" s="21"/>
      <c r="W95" s="21"/>
      <c r="X95" s="21"/>
    </row>
    <row r="96" spans="1:24" ht="15.6" x14ac:dyDescent="0.3">
      <c r="A96" s="66"/>
      <c r="B96" s="228" t="s">
        <v>147</v>
      </c>
      <c r="C96" s="229"/>
      <c r="D96" s="229"/>
      <c r="E96" s="230"/>
      <c r="F96" s="189"/>
      <c r="G96" s="189">
        <v>11</v>
      </c>
      <c r="H96" s="189"/>
      <c r="I96" s="189"/>
      <c r="J96" s="189"/>
      <c r="K96" s="189"/>
      <c r="L96" s="189"/>
      <c r="M96" s="189"/>
      <c r="N96" s="189"/>
      <c r="O96" s="189">
        <v>11</v>
      </c>
      <c r="P96" s="189"/>
      <c r="Q96" s="68">
        <f t="shared" si="8"/>
        <v>11</v>
      </c>
      <c r="R96" s="60">
        <f t="shared" si="9"/>
        <v>11</v>
      </c>
      <c r="S96" s="104">
        <f t="shared" si="10"/>
        <v>22</v>
      </c>
      <c r="T96" s="182"/>
      <c r="U96" s="21"/>
      <c r="V96" s="21"/>
      <c r="W96" s="21"/>
      <c r="X96" s="21"/>
    </row>
    <row r="97" spans="1:24" ht="15.6" x14ac:dyDescent="0.3">
      <c r="A97" s="66"/>
      <c r="B97" s="228" t="s">
        <v>148</v>
      </c>
      <c r="C97" s="229"/>
      <c r="D97" s="229"/>
      <c r="E97" s="230"/>
      <c r="F97" s="189"/>
      <c r="G97" s="189"/>
      <c r="H97" s="189"/>
      <c r="I97" s="189"/>
      <c r="J97" s="189"/>
      <c r="K97" s="189"/>
      <c r="L97" s="189"/>
      <c r="M97" s="189"/>
      <c r="N97" s="189">
        <v>8.5</v>
      </c>
      <c r="O97" s="189"/>
      <c r="P97" s="189"/>
      <c r="Q97" s="68">
        <f t="shared" si="8"/>
        <v>0</v>
      </c>
      <c r="R97" s="60">
        <f t="shared" si="9"/>
        <v>8.5</v>
      </c>
      <c r="S97" s="104">
        <f t="shared" si="10"/>
        <v>8.5</v>
      </c>
      <c r="T97" s="182"/>
      <c r="U97" s="21"/>
      <c r="V97" s="21"/>
      <c r="W97" s="21"/>
      <c r="X97" s="21"/>
    </row>
    <row r="98" spans="1:24" ht="15.6" x14ac:dyDescent="0.3">
      <c r="A98" s="66"/>
      <c r="B98" s="228" t="s">
        <v>149</v>
      </c>
      <c r="C98" s="229"/>
      <c r="D98" s="229"/>
      <c r="E98" s="230"/>
      <c r="F98" s="189"/>
      <c r="G98" s="189"/>
      <c r="H98" s="189"/>
      <c r="I98" s="189"/>
      <c r="J98" s="189"/>
      <c r="K98" s="189"/>
      <c r="L98" s="189"/>
      <c r="M98" s="189">
        <v>11</v>
      </c>
      <c r="N98" s="189"/>
      <c r="O98" s="189"/>
      <c r="P98" s="189"/>
      <c r="Q98" s="68">
        <f t="shared" si="8"/>
        <v>0</v>
      </c>
      <c r="R98" s="60">
        <f t="shared" si="9"/>
        <v>11</v>
      </c>
      <c r="S98" s="104">
        <f t="shared" si="10"/>
        <v>11</v>
      </c>
      <c r="T98" s="182"/>
      <c r="U98" s="21"/>
      <c r="V98" s="21"/>
      <c r="W98" s="21"/>
      <c r="X98" s="21"/>
    </row>
    <row r="99" spans="1:24" ht="15.6" x14ac:dyDescent="0.3">
      <c r="A99" s="66"/>
      <c r="B99" s="228" t="s">
        <v>150</v>
      </c>
      <c r="C99" s="229"/>
      <c r="D99" s="229"/>
      <c r="E99" s="230"/>
      <c r="F99" s="189"/>
      <c r="G99" s="189"/>
      <c r="H99" s="189"/>
      <c r="I99" s="189"/>
      <c r="J99" s="189"/>
      <c r="K99" s="189"/>
      <c r="L99" s="189"/>
      <c r="M99" s="189">
        <v>11</v>
      </c>
      <c r="N99" s="189"/>
      <c r="O99" s="189"/>
      <c r="P99" s="189"/>
      <c r="Q99" s="68">
        <f t="shared" si="8"/>
        <v>0</v>
      </c>
      <c r="R99" s="60">
        <f t="shared" si="9"/>
        <v>11</v>
      </c>
      <c r="S99" s="104">
        <f t="shared" si="10"/>
        <v>11</v>
      </c>
      <c r="T99" s="182"/>
      <c r="U99" s="21"/>
      <c r="V99" s="21"/>
      <c r="W99" s="21"/>
      <c r="X99" s="21"/>
    </row>
    <row r="100" spans="1:24" ht="15.6" x14ac:dyDescent="0.3">
      <c r="A100" s="66"/>
      <c r="B100" s="228" t="s">
        <v>151</v>
      </c>
      <c r="C100" s="229"/>
      <c r="D100" s="229"/>
      <c r="E100" s="230"/>
      <c r="F100" s="189"/>
      <c r="G100" s="189"/>
      <c r="H100" s="189"/>
      <c r="I100" s="189">
        <v>3</v>
      </c>
      <c r="J100" s="189"/>
      <c r="K100" s="189"/>
      <c r="L100" s="189"/>
      <c r="M100" s="189"/>
      <c r="N100" s="189"/>
      <c r="O100" s="189"/>
      <c r="P100" s="189"/>
      <c r="Q100" s="68">
        <f t="shared" si="8"/>
        <v>3</v>
      </c>
      <c r="R100" s="60">
        <f t="shared" si="9"/>
        <v>0</v>
      </c>
      <c r="S100" s="104">
        <f t="shared" si="10"/>
        <v>3</v>
      </c>
      <c r="T100" s="182"/>
      <c r="U100" s="21"/>
      <c r="V100" s="21"/>
      <c r="W100" s="21"/>
      <c r="X100" s="21"/>
    </row>
    <row r="101" spans="1:24" ht="15.6" x14ac:dyDescent="0.3">
      <c r="A101" s="66"/>
      <c r="B101" s="228" t="s">
        <v>152</v>
      </c>
      <c r="C101" s="229"/>
      <c r="D101" s="229"/>
      <c r="E101" s="230"/>
      <c r="F101" s="189">
        <v>0.5</v>
      </c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68">
        <f t="shared" si="8"/>
        <v>0</v>
      </c>
      <c r="R101" s="60">
        <f t="shared" si="9"/>
        <v>0</v>
      </c>
      <c r="S101" s="104">
        <f t="shared" si="10"/>
        <v>0</v>
      </c>
      <c r="T101" s="182"/>
      <c r="U101" s="21"/>
      <c r="V101" s="21"/>
      <c r="W101" s="21"/>
      <c r="X101" s="21"/>
    </row>
    <row r="102" spans="1:24" ht="15.6" x14ac:dyDescent="0.3">
      <c r="A102" s="66"/>
      <c r="B102" s="228" t="s">
        <v>153</v>
      </c>
      <c r="C102" s="229"/>
      <c r="D102" s="229"/>
      <c r="E102" s="230"/>
      <c r="F102" s="189">
        <v>1</v>
      </c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68">
        <f t="shared" si="8"/>
        <v>0</v>
      </c>
      <c r="R102" s="60">
        <f t="shared" si="9"/>
        <v>0</v>
      </c>
      <c r="S102" s="104">
        <f t="shared" si="10"/>
        <v>0</v>
      </c>
      <c r="T102" s="182"/>
      <c r="U102" s="21"/>
      <c r="V102" s="21"/>
      <c r="W102" s="21"/>
      <c r="X102" s="21"/>
    </row>
    <row r="103" spans="1:24" ht="15.6" x14ac:dyDescent="0.3">
      <c r="A103" s="66"/>
      <c r="B103" s="228" t="s">
        <v>154</v>
      </c>
      <c r="C103" s="229"/>
      <c r="D103" s="229"/>
      <c r="E103" s="230"/>
      <c r="F103" s="189"/>
      <c r="G103" s="189">
        <v>0.1</v>
      </c>
      <c r="H103" s="189"/>
      <c r="I103" s="189"/>
      <c r="J103" s="189"/>
      <c r="K103" s="189"/>
      <c r="L103" s="189"/>
      <c r="M103" s="189"/>
      <c r="N103" s="189"/>
      <c r="O103" s="189"/>
      <c r="P103" s="189"/>
      <c r="Q103" s="68">
        <f t="shared" si="8"/>
        <v>0.1</v>
      </c>
      <c r="R103" s="60">
        <f t="shared" si="9"/>
        <v>0</v>
      </c>
      <c r="S103" s="104">
        <f t="shared" si="10"/>
        <v>0.1</v>
      </c>
      <c r="T103" s="182"/>
      <c r="U103" s="21"/>
      <c r="V103" s="21"/>
      <c r="W103" s="21"/>
      <c r="X103" s="21"/>
    </row>
    <row r="104" spans="1:24" ht="15.6" x14ac:dyDescent="0.3">
      <c r="A104" s="66"/>
      <c r="B104" s="228" t="s">
        <v>155</v>
      </c>
      <c r="C104" s="229"/>
      <c r="D104" s="229"/>
      <c r="E104" s="230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>
        <v>11</v>
      </c>
      <c r="Q104" s="68">
        <f t="shared" si="8"/>
        <v>0</v>
      </c>
      <c r="R104" s="60">
        <f t="shared" si="9"/>
        <v>11</v>
      </c>
      <c r="S104" s="104">
        <f t="shared" si="10"/>
        <v>11</v>
      </c>
      <c r="T104" s="182"/>
      <c r="U104" s="21"/>
      <c r="V104" s="21"/>
      <c r="W104" s="21"/>
      <c r="X104" s="21"/>
    </row>
    <row r="105" spans="1:24" ht="15.6" x14ac:dyDescent="0.3">
      <c r="A105" s="66"/>
      <c r="B105" s="228" t="s">
        <v>156</v>
      </c>
      <c r="C105" s="229"/>
      <c r="D105" s="229"/>
      <c r="E105" s="230"/>
      <c r="F105" s="189">
        <v>0.5</v>
      </c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68">
        <f t="shared" si="8"/>
        <v>0</v>
      </c>
      <c r="R105" s="60">
        <f t="shared" si="9"/>
        <v>0</v>
      </c>
      <c r="S105" s="104">
        <f t="shared" si="10"/>
        <v>0</v>
      </c>
      <c r="T105" s="182"/>
      <c r="U105" s="21"/>
      <c r="V105" s="21"/>
      <c r="W105" s="21"/>
      <c r="X105" s="21"/>
    </row>
    <row r="106" spans="1:24" ht="15.6" x14ac:dyDescent="0.3">
      <c r="A106" s="66"/>
      <c r="B106" s="228" t="s">
        <v>157</v>
      </c>
      <c r="C106" s="229"/>
      <c r="D106" s="229"/>
      <c r="E106" s="230"/>
      <c r="F106" s="189"/>
      <c r="G106" s="189"/>
      <c r="H106" s="189"/>
      <c r="I106" s="189"/>
      <c r="J106" s="189"/>
      <c r="K106" s="189"/>
      <c r="L106" s="189">
        <v>4.2</v>
      </c>
      <c r="M106" s="189"/>
      <c r="N106" s="189"/>
      <c r="O106" s="189"/>
      <c r="P106" s="189"/>
      <c r="Q106" s="68">
        <f t="shared" si="8"/>
        <v>0</v>
      </c>
      <c r="R106" s="60">
        <f t="shared" si="9"/>
        <v>4.2</v>
      </c>
      <c r="S106" s="104">
        <f t="shared" si="10"/>
        <v>4.2</v>
      </c>
      <c r="T106" s="182"/>
      <c r="U106" s="21"/>
      <c r="V106" s="21"/>
      <c r="W106" s="21"/>
      <c r="X106" s="21"/>
    </row>
    <row r="107" spans="1:24" ht="15.6" x14ac:dyDescent="0.3">
      <c r="A107" s="66"/>
      <c r="B107" s="228" t="s">
        <v>158</v>
      </c>
      <c r="C107" s="229"/>
      <c r="D107" s="229"/>
      <c r="E107" s="230"/>
      <c r="F107" s="189"/>
      <c r="G107" s="189"/>
      <c r="H107" s="189"/>
      <c r="I107" s="189">
        <v>2</v>
      </c>
      <c r="J107" s="189"/>
      <c r="K107" s="189"/>
      <c r="L107" s="189"/>
      <c r="M107" s="189"/>
      <c r="N107" s="189"/>
      <c r="O107" s="189"/>
      <c r="P107" s="189"/>
      <c r="Q107" s="68">
        <f t="shared" si="8"/>
        <v>2</v>
      </c>
      <c r="R107" s="60">
        <f t="shared" si="9"/>
        <v>0</v>
      </c>
      <c r="S107" s="104">
        <f t="shared" si="10"/>
        <v>2</v>
      </c>
      <c r="T107" s="182"/>
      <c r="U107" s="21"/>
      <c r="V107" s="21"/>
      <c r="W107" s="21"/>
      <c r="X107" s="21"/>
    </row>
    <row r="108" spans="1:24" s="36" customFormat="1" ht="16.2" thickBot="1" x14ac:dyDescent="0.35">
      <c r="A108" s="66"/>
      <c r="B108" s="206" t="s">
        <v>36</v>
      </c>
      <c r="C108" s="243"/>
      <c r="D108" s="243"/>
      <c r="E108" s="244"/>
      <c r="F108" s="132">
        <f t="shared" ref="F108:P108" si="11">SUM(F48:F107)</f>
        <v>16.510000000000002</v>
      </c>
      <c r="G108" s="133">
        <f t="shared" si="11"/>
        <v>41.550000000000004</v>
      </c>
      <c r="H108" s="134">
        <f t="shared" si="11"/>
        <v>63.05</v>
      </c>
      <c r="I108" s="133">
        <f t="shared" si="11"/>
        <v>8.64</v>
      </c>
      <c r="J108" s="134">
        <f t="shared" si="11"/>
        <v>3.3</v>
      </c>
      <c r="K108" s="133">
        <f t="shared" si="11"/>
        <v>19.7</v>
      </c>
      <c r="L108" s="133">
        <f t="shared" si="11"/>
        <v>40.400000000000006</v>
      </c>
      <c r="M108" s="134">
        <f t="shared" si="11"/>
        <v>41</v>
      </c>
      <c r="N108" s="134">
        <f t="shared" si="11"/>
        <v>9.3000000000000007</v>
      </c>
      <c r="O108" s="133">
        <f t="shared" si="11"/>
        <v>48.1</v>
      </c>
      <c r="P108" s="135">
        <f t="shared" si="11"/>
        <v>12.2</v>
      </c>
      <c r="Q108" s="134">
        <f t="shared" ref="Q108" si="12">SUM(G108:K108)</f>
        <v>136.23999999999998</v>
      </c>
      <c r="R108" s="133">
        <f t="shared" si="7"/>
        <v>151</v>
      </c>
      <c r="S108" s="135">
        <f>SUM(Q108+R108)</f>
        <v>287.24</v>
      </c>
      <c r="T108" s="182"/>
      <c r="U108" s="21"/>
      <c r="V108" s="21"/>
      <c r="W108" s="21"/>
      <c r="X108" s="21"/>
    </row>
    <row r="109" spans="1:24" ht="16.2" thickTop="1" x14ac:dyDescent="0.3">
      <c r="A109" s="66"/>
      <c r="B109" s="245" t="s">
        <v>26</v>
      </c>
      <c r="C109" s="246"/>
      <c r="D109" s="246"/>
      <c r="E109" s="247"/>
      <c r="F109" s="73"/>
      <c r="G109" s="83"/>
      <c r="H109" s="84"/>
      <c r="I109" s="47"/>
      <c r="J109" s="47"/>
      <c r="K109" s="47"/>
      <c r="L109" s="47"/>
      <c r="M109" s="47"/>
      <c r="N109" s="47"/>
      <c r="O109" s="47"/>
      <c r="P109" s="72"/>
      <c r="Q109" s="47"/>
      <c r="R109" s="47"/>
      <c r="S109" s="105"/>
      <c r="T109" s="182"/>
      <c r="U109" s="21"/>
      <c r="V109" s="21"/>
      <c r="W109" s="21"/>
      <c r="X109" s="21"/>
    </row>
    <row r="110" spans="1:24" ht="15.6" x14ac:dyDescent="0.3">
      <c r="A110" s="67"/>
      <c r="B110" s="248" t="s">
        <v>22</v>
      </c>
      <c r="C110" s="249"/>
      <c r="D110" s="249"/>
      <c r="E110" s="250"/>
      <c r="F110" s="12"/>
      <c r="G110" s="12">
        <v>0</v>
      </c>
      <c r="H110" s="12">
        <v>0</v>
      </c>
      <c r="I110" s="11">
        <v>0</v>
      </c>
      <c r="J110" s="12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70">
        <v>0</v>
      </c>
      <c r="Q110" s="74"/>
      <c r="R110" s="48"/>
      <c r="S110" s="106"/>
      <c r="T110" s="182"/>
      <c r="U110" s="21"/>
      <c r="V110" s="21"/>
      <c r="W110" s="21"/>
      <c r="X110" s="21"/>
    </row>
    <row r="111" spans="1:24" s="36" customFormat="1" ht="16.2" thickBot="1" x14ac:dyDescent="0.35">
      <c r="A111" s="67"/>
      <c r="B111" s="206" t="s">
        <v>36</v>
      </c>
      <c r="C111" s="243"/>
      <c r="D111" s="243"/>
      <c r="E111" s="244"/>
      <c r="F111" s="132">
        <f>F108-(-F110*F108)</f>
        <v>16.510000000000002</v>
      </c>
      <c r="G111" s="133">
        <f t="shared" ref="G111" si="13">G108-(-G110*G108)</f>
        <v>41.550000000000004</v>
      </c>
      <c r="H111" s="134">
        <f t="shared" ref="H111" si="14">H108-(-H110*H108)</f>
        <v>63.05</v>
      </c>
      <c r="I111" s="133">
        <f t="shared" ref="I111" si="15">I108-(-I110*I108)</f>
        <v>8.64</v>
      </c>
      <c r="J111" s="134">
        <f t="shared" ref="J111" si="16">J108-(-J110*J108)</f>
        <v>3.3</v>
      </c>
      <c r="K111" s="133">
        <f t="shared" ref="K111" si="17">K108-(-K110*K108)</f>
        <v>19.7</v>
      </c>
      <c r="L111" s="133">
        <f t="shared" ref="L111" si="18">L108-(-L110*L108)</f>
        <v>40.400000000000006</v>
      </c>
      <c r="M111" s="134">
        <f t="shared" ref="M111" si="19">M108-(-M110*M108)</f>
        <v>41</v>
      </c>
      <c r="N111" s="134">
        <f t="shared" ref="N111" si="20">N108-(-N110*N108)</f>
        <v>9.3000000000000007</v>
      </c>
      <c r="O111" s="133">
        <f t="shared" ref="O111" si="21">O108-(-O110*O108)</f>
        <v>48.1</v>
      </c>
      <c r="P111" s="135">
        <f t="shared" ref="P111" si="22">P108-(-P110*P108)</f>
        <v>12.2</v>
      </c>
      <c r="Q111" s="134">
        <f>SUM(G111:K111)</f>
        <v>136.23999999999998</v>
      </c>
      <c r="R111" s="133">
        <f>SUM(L111:P111)</f>
        <v>151</v>
      </c>
      <c r="S111" s="135">
        <f>SUM(Q111+R111)</f>
        <v>287.24</v>
      </c>
      <c r="T111" s="182"/>
      <c r="U111" s="21"/>
      <c r="V111" s="21"/>
      <c r="W111" s="21"/>
      <c r="X111" s="21"/>
    </row>
    <row r="112" spans="1:24" ht="15" thickTop="1" x14ac:dyDescent="0.3">
      <c r="A112" s="66"/>
      <c r="B112" s="88"/>
      <c r="E112" s="66"/>
      <c r="F112" s="49"/>
      <c r="G112" s="85"/>
      <c r="J112" s="38"/>
      <c r="K112" s="49"/>
      <c r="L112" s="49"/>
      <c r="P112" s="66"/>
      <c r="Q112" s="75"/>
      <c r="T112" s="185"/>
    </row>
    <row r="113" spans="1:24" s="36" customFormat="1" ht="16.2" thickBot="1" x14ac:dyDescent="0.35">
      <c r="A113" s="67"/>
      <c r="B113" s="206" t="s">
        <v>23</v>
      </c>
      <c r="C113" s="215"/>
      <c r="D113" s="215"/>
      <c r="E113" s="216"/>
      <c r="F113" s="132">
        <f t="shared" ref="F113:P113" si="23">F44+F111</f>
        <v>55.86</v>
      </c>
      <c r="G113" s="133">
        <f t="shared" si="23"/>
        <v>80.050000000000011</v>
      </c>
      <c r="H113" s="134">
        <f t="shared" si="23"/>
        <v>94.05</v>
      </c>
      <c r="I113" s="133">
        <f t="shared" si="23"/>
        <v>12.64</v>
      </c>
      <c r="J113" s="134">
        <f t="shared" si="23"/>
        <v>6.3</v>
      </c>
      <c r="K113" s="133">
        <f t="shared" si="23"/>
        <v>19.7</v>
      </c>
      <c r="L113" s="133">
        <f t="shared" si="23"/>
        <v>40.400000000000006</v>
      </c>
      <c r="M113" s="134">
        <f t="shared" si="23"/>
        <v>41</v>
      </c>
      <c r="N113" s="134">
        <f t="shared" si="23"/>
        <v>38.5</v>
      </c>
      <c r="O113" s="133">
        <f t="shared" si="23"/>
        <v>48.1</v>
      </c>
      <c r="P113" s="135">
        <f t="shared" si="23"/>
        <v>13.2</v>
      </c>
      <c r="Q113" s="134">
        <f>SUM(G113:K113)</f>
        <v>212.74</v>
      </c>
      <c r="R113" s="133">
        <f>SUM(L113:P113)</f>
        <v>181.2</v>
      </c>
      <c r="S113" s="135">
        <f>Q113+R113</f>
        <v>393.94</v>
      </c>
      <c r="T113" s="182"/>
      <c r="U113" s="21"/>
      <c r="V113" s="21"/>
      <c r="W113" s="21"/>
      <c r="X113" s="21"/>
    </row>
    <row r="114" spans="1:24" s="110" customFormat="1" ht="16.8" thickTop="1" thickBot="1" x14ac:dyDescent="0.35">
      <c r="A114" s="111"/>
      <c r="B114" s="217" t="s">
        <v>54</v>
      </c>
      <c r="C114" s="217"/>
      <c r="D114" s="223"/>
      <c r="E114" s="224"/>
      <c r="F114" s="101">
        <f>IF(F113,F126/F113-1,0)*-1</f>
        <v>1</v>
      </c>
      <c r="G114" s="99">
        <f t="shared" ref="G114:P114" si="24">IF(G113,G126/G113-1,0)*-1</f>
        <v>1</v>
      </c>
      <c r="H114" s="99">
        <f t="shared" si="24"/>
        <v>1</v>
      </c>
      <c r="I114" s="99">
        <f t="shared" si="24"/>
        <v>1</v>
      </c>
      <c r="J114" s="99">
        <f t="shared" si="24"/>
        <v>1</v>
      </c>
      <c r="K114" s="99">
        <f t="shared" si="24"/>
        <v>1</v>
      </c>
      <c r="L114" s="99">
        <f t="shared" si="24"/>
        <v>1</v>
      </c>
      <c r="M114" s="99">
        <f t="shared" si="24"/>
        <v>1</v>
      </c>
      <c r="N114" s="99">
        <f t="shared" si="24"/>
        <v>1</v>
      </c>
      <c r="O114" s="99">
        <f t="shared" si="24"/>
        <v>1</v>
      </c>
      <c r="P114" s="108">
        <f t="shared" si="24"/>
        <v>1</v>
      </c>
      <c r="Q114" s="101">
        <f>SUM(G114:K114)/5</f>
        <v>1</v>
      </c>
      <c r="R114" s="121">
        <f>SUM(L114:P114)/5</f>
        <v>1</v>
      </c>
      <c r="S114" s="122">
        <f>SUM(G114:P114)/10</f>
        <v>1</v>
      </c>
      <c r="T114" s="183"/>
      <c r="U114" s="112"/>
      <c r="V114" s="112"/>
      <c r="W114" s="112"/>
      <c r="X114" s="112"/>
    </row>
    <row r="115" spans="1:24" s="36" customFormat="1" ht="16.2" thickTop="1" x14ac:dyDescent="0.3">
      <c r="A115" s="50"/>
      <c r="B115" s="87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82"/>
      <c r="U115" s="21"/>
      <c r="V115" s="21"/>
      <c r="W115" s="21"/>
      <c r="X115" s="21"/>
    </row>
    <row r="116" spans="1:24" s="21" customFormat="1" ht="20.399999999999999" x14ac:dyDescent="0.3">
      <c r="A116" s="66"/>
      <c r="B116" s="238" t="s">
        <v>58</v>
      </c>
      <c r="C116" s="239"/>
      <c r="D116" s="239"/>
      <c r="E116" s="240"/>
      <c r="F116" s="136">
        <v>2025</v>
      </c>
      <c r="G116" s="137">
        <v>2026</v>
      </c>
      <c r="H116" s="138">
        <v>2027</v>
      </c>
      <c r="I116" s="137">
        <v>2028</v>
      </c>
      <c r="J116" s="138">
        <v>2029</v>
      </c>
      <c r="K116" s="137">
        <v>2030</v>
      </c>
      <c r="L116" s="138">
        <v>2031</v>
      </c>
      <c r="M116" s="137">
        <v>2032</v>
      </c>
      <c r="N116" s="138">
        <v>2033</v>
      </c>
      <c r="O116" s="137">
        <v>2034</v>
      </c>
      <c r="P116" s="139">
        <v>2035</v>
      </c>
      <c r="Q116" s="145" t="s">
        <v>48</v>
      </c>
      <c r="R116" s="146" t="s">
        <v>49</v>
      </c>
      <c r="S116" s="147" t="s">
        <v>50</v>
      </c>
      <c r="T116" s="182"/>
    </row>
    <row r="117" spans="1:24" ht="15.6" x14ac:dyDescent="0.3">
      <c r="A117" s="66"/>
      <c r="B117" s="241" t="s">
        <v>65</v>
      </c>
      <c r="C117" s="204"/>
      <c r="D117" s="204"/>
      <c r="E117" s="205"/>
      <c r="F117" s="4">
        <v>0</v>
      </c>
      <c r="G117" s="5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69">
        <v>0</v>
      </c>
      <c r="Q117" s="68">
        <f>SUM(G117:K117)</f>
        <v>0</v>
      </c>
      <c r="R117" s="60">
        <f t="shared" ref="R117" si="25">SUM(L117:P117)</f>
        <v>0</v>
      </c>
      <c r="S117" s="104">
        <f>SUM(Q117:R117)</f>
        <v>0</v>
      </c>
      <c r="T117" s="182"/>
      <c r="U117" s="21"/>
      <c r="V117" s="21"/>
      <c r="W117" s="21"/>
      <c r="X117" s="21"/>
    </row>
    <row r="118" spans="1:24" s="21" customFormat="1" ht="15.6" x14ac:dyDescent="0.3">
      <c r="A118" s="50"/>
      <c r="B118" s="87"/>
      <c r="C118" s="51"/>
      <c r="D118" s="52"/>
      <c r="E118" s="52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4"/>
      <c r="R118" s="34"/>
      <c r="T118" s="182"/>
    </row>
    <row r="119" spans="1:24" s="21" customFormat="1" ht="20.399999999999999" x14ac:dyDescent="0.3">
      <c r="A119" s="66"/>
      <c r="B119" s="225" t="s">
        <v>59</v>
      </c>
      <c r="C119" s="226"/>
      <c r="D119" s="226"/>
      <c r="E119" s="227"/>
      <c r="F119" s="148">
        <v>2025</v>
      </c>
      <c r="G119" s="149">
        <v>2026</v>
      </c>
      <c r="H119" s="149">
        <v>2027</v>
      </c>
      <c r="I119" s="149">
        <v>2028</v>
      </c>
      <c r="J119" s="149">
        <v>2029</v>
      </c>
      <c r="K119" s="149">
        <v>2030</v>
      </c>
      <c r="L119" s="149">
        <v>2031</v>
      </c>
      <c r="M119" s="149">
        <v>2032</v>
      </c>
      <c r="N119" s="149">
        <v>2033</v>
      </c>
      <c r="O119" s="149">
        <v>2034</v>
      </c>
      <c r="P119" s="150">
        <v>2035</v>
      </c>
      <c r="Q119" s="151" t="s">
        <v>48</v>
      </c>
      <c r="R119" s="151" t="s">
        <v>49</v>
      </c>
      <c r="S119" s="152" t="s">
        <v>50</v>
      </c>
      <c r="T119" s="182"/>
    </row>
    <row r="120" spans="1:24" ht="15.6" x14ac:dyDescent="0.3">
      <c r="A120" s="67"/>
      <c r="B120" s="220" t="s">
        <v>39</v>
      </c>
      <c r="C120" s="221"/>
      <c r="D120" s="221"/>
      <c r="E120" s="222"/>
      <c r="F120" s="86">
        <v>36.609600299999997</v>
      </c>
      <c r="G120" s="3">
        <v>44.792439000000002</v>
      </c>
      <c r="H120" s="3">
        <v>55.184278999999997</v>
      </c>
      <c r="I120" s="3">
        <v>51.611530000000002</v>
      </c>
      <c r="J120" s="3">
        <v>46.351524220000002</v>
      </c>
      <c r="K120" s="3">
        <v>43.510449999999999</v>
      </c>
      <c r="L120" s="3">
        <v>45.011510000000001</v>
      </c>
      <c r="M120" s="3">
        <v>43.326689999999999</v>
      </c>
      <c r="N120" s="3">
        <v>44.46407</v>
      </c>
      <c r="O120" s="3">
        <v>43.217039999999997</v>
      </c>
      <c r="P120" s="69">
        <v>36.094850000000001</v>
      </c>
      <c r="Q120" s="68">
        <f>SUM(G120:K120)</f>
        <v>241.45022222</v>
      </c>
      <c r="R120" s="60">
        <f>SUM(L120:P120)</f>
        <v>212.11416</v>
      </c>
      <c r="S120" s="104">
        <f>SUM(Q120:R120)</f>
        <v>453.56438221999997</v>
      </c>
      <c r="T120" s="182"/>
      <c r="U120" s="21"/>
      <c r="V120" s="21"/>
      <c r="W120" s="21"/>
      <c r="X120" s="21"/>
    </row>
    <row r="121" spans="1:24" ht="15.6" x14ac:dyDescent="0.3">
      <c r="A121" s="66"/>
      <c r="B121" s="220" t="s">
        <v>61</v>
      </c>
      <c r="C121" s="221"/>
      <c r="D121" s="221"/>
      <c r="E121" s="222"/>
      <c r="F121" s="123">
        <v>0</v>
      </c>
      <c r="G121" s="3">
        <v>0</v>
      </c>
      <c r="H121" s="3">
        <v>0</v>
      </c>
      <c r="I121" s="4">
        <v>0</v>
      </c>
      <c r="J121" s="86">
        <v>0</v>
      </c>
      <c r="K121" s="86">
        <v>0</v>
      </c>
      <c r="L121" s="123">
        <v>0</v>
      </c>
      <c r="M121" s="3">
        <v>0</v>
      </c>
      <c r="N121" s="4">
        <v>0</v>
      </c>
      <c r="O121" s="86">
        <v>0</v>
      </c>
      <c r="P121" s="100">
        <v>0</v>
      </c>
      <c r="Q121" s="68">
        <f>SUM(G121:K121)</f>
        <v>0</v>
      </c>
      <c r="R121" s="60">
        <f>SUM(L121:P121)</f>
        <v>0</v>
      </c>
      <c r="S121" s="104">
        <f t="shared" ref="S121" si="26">SUM(Q121:R121)</f>
        <v>0</v>
      </c>
      <c r="T121" s="182"/>
      <c r="U121" s="21"/>
      <c r="V121" s="21"/>
      <c r="W121" s="21"/>
      <c r="X121" s="21"/>
    </row>
    <row r="122" spans="1:24" ht="15.6" x14ac:dyDescent="0.3">
      <c r="A122" s="66"/>
      <c r="B122" s="220" t="s">
        <v>40</v>
      </c>
      <c r="C122" s="221"/>
      <c r="D122" s="221"/>
      <c r="E122" s="222"/>
      <c r="F122" s="86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69">
        <v>0</v>
      </c>
      <c r="Q122" s="68">
        <f>SUM(G122:K122)</f>
        <v>0</v>
      </c>
      <c r="R122" s="60">
        <f>SUM(L122:P122)</f>
        <v>0</v>
      </c>
      <c r="S122" s="104">
        <f>SUM(Q122:R122)</f>
        <v>0</v>
      </c>
      <c r="T122" s="182"/>
      <c r="U122" s="21"/>
      <c r="V122" s="21"/>
      <c r="W122" s="21"/>
      <c r="X122" s="21"/>
    </row>
    <row r="123" spans="1:24" ht="16.2" thickBot="1" x14ac:dyDescent="0.35">
      <c r="A123" s="67"/>
      <c r="B123" s="242" t="s">
        <v>37</v>
      </c>
      <c r="C123" s="207"/>
      <c r="D123" s="207"/>
      <c r="E123" s="208"/>
      <c r="F123" s="61">
        <f>F120+F121+F122</f>
        <v>36.609600299999997</v>
      </c>
      <c r="G123" s="62">
        <f t="shared" ref="G123:P123" si="27">G120+G121+G122</f>
        <v>44.792439000000002</v>
      </c>
      <c r="H123" s="61">
        <f t="shared" si="27"/>
        <v>55.184278999999997</v>
      </c>
      <c r="I123" s="62">
        <f t="shared" si="27"/>
        <v>51.611530000000002</v>
      </c>
      <c r="J123" s="61">
        <f t="shared" si="27"/>
        <v>46.351524220000002</v>
      </c>
      <c r="K123" s="62">
        <f t="shared" si="27"/>
        <v>43.510449999999999</v>
      </c>
      <c r="L123" s="62">
        <f t="shared" si="27"/>
        <v>45.011510000000001</v>
      </c>
      <c r="M123" s="61">
        <f t="shared" si="27"/>
        <v>43.326689999999999</v>
      </c>
      <c r="N123" s="61">
        <f t="shared" si="27"/>
        <v>44.46407</v>
      </c>
      <c r="O123" s="62">
        <f t="shared" si="27"/>
        <v>43.217039999999997</v>
      </c>
      <c r="P123" s="71">
        <f t="shared" si="27"/>
        <v>36.094850000000001</v>
      </c>
      <c r="Q123" s="61">
        <f>SUM(Q120:Q122)</f>
        <v>241.45022222</v>
      </c>
      <c r="R123" s="62">
        <f>SUM(R120:R122)</f>
        <v>212.11416</v>
      </c>
      <c r="S123" s="71">
        <f>SUM(S120:S122)</f>
        <v>453.56438221999997</v>
      </c>
      <c r="T123" s="182"/>
      <c r="U123" s="21"/>
      <c r="V123" s="21"/>
      <c r="W123" s="21"/>
      <c r="X123" s="21"/>
    </row>
    <row r="124" spans="1:24" ht="15" thickTop="1" x14ac:dyDescent="0.3">
      <c r="T124" s="185"/>
    </row>
    <row r="125" spans="1:24" s="46" customFormat="1" ht="40.200000000000003" x14ac:dyDescent="0.3">
      <c r="A125" s="66"/>
      <c r="B125" s="153" t="s">
        <v>46</v>
      </c>
      <c r="C125" s="124"/>
      <c r="D125" s="125"/>
      <c r="E125" s="157" t="s">
        <v>51</v>
      </c>
      <c r="F125" s="154">
        <v>2025</v>
      </c>
      <c r="G125" s="155">
        <v>2026</v>
      </c>
      <c r="H125" s="155">
        <v>2027</v>
      </c>
      <c r="I125" s="155">
        <v>2028</v>
      </c>
      <c r="J125" s="155">
        <v>2029</v>
      </c>
      <c r="K125" s="155">
        <v>2030</v>
      </c>
      <c r="L125" s="155">
        <v>2031</v>
      </c>
      <c r="M125" s="155">
        <v>2032</v>
      </c>
      <c r="N125" s="155">
        <v>2033</v>
      </c>
      <c r="O125" s="155">
        <v>2034</v>
      </c>
      <c r="P125" s="156">
        <v>2035</v>
      </c>
      <c r="Q125" s="158" t="s">
        <v>48</v>
      </c>
      <c r="R125" s="159" t="s">
        <v>49</v>
      </c>
      <c r="S125" s="160" t="s">
        <v>50</v>
      </c>
      <c r="T125" s="186" t="s">
        <v>52</v>
      </c>
      <c r="U125" s="53"/>
      <c r="V125" s="53"/>
      <c r="W125" s="53"/>
      <c r="X125" s="53"/>
    </row>
    <row r="126" spans="1:24" s="46" customFormat="1" ht="16.2" thickBot="1" x14ac:dyDescent="0.35">
      <c r="A126" s="66"/>
      <c r="B126" s="177" t="s">
        <v>62</v>
      </c>
      <c r="C126" s="98"/>
      <c r="D126" s="97"/>
      <c r="E126" s="161">
        <v>0</v>
      </c>
      <c r="F126" s="162">
        <v>0</v>
      </c>
      <c r="G126" s="163">
        <v>0</v>
      </c>
      <c r="H126" s="162">
        <v>0</v>
      </c>
      <c r="I126" s="162">
        <v>0</v>
      </c>
      <c r="J126" s="162">
        <v>0</v>
      </c>
      <c r="K126" s="163">
        <v>0</v>
      </c>
      <c r="L126" s="163">
        <v>0</v>
      </c>
      <c r="M126" s="164">
        <v>0</v>
      </c>
      <c r="N126" s="162">
        <v>0</v>
      </c>
      <c r="O126" s="162">
        <v>0</v>
      </c>
      <c r="P126" s="165">
        <v>0</v>
      </c>
      <c r="Q126" s="173">
        <f>SUM(G126:K126)</f>
        <v>0</v>
      </c>
      <c r="R126" s="174">
        <f>SUM(L126:P126)</f>
        <v>0</v>
      </c>
      <c r="S126" s="175">
        <f>SUM(Q126+R126)</f>
        <v>0</v>
      </c>
      <c r="T126" s="187">
        <f>SUM(E126:P126)</f>
        <v>0</v>
      </c>
      <c r="U126" s="45"/>
      <c r="V126" s="45"/>
      <c r="W126" s="45"/>
      <c r="X126" s="45"/>
    </row>
    <row r="127" spans="1:24" s="46" customFormat="1" ht="16.8" thickTop="1" thickBot="1" x14ac:dyDescent="0.35">
      <c r="A127" s="66"/>
      <c r="B127" s="235" t="s">
        <v>63</v>
      </c>
      <c r="C127" s="236"/>
      <c r="D127" s="236"/>
      <c r="E127" s="237"/>
      <c r="F127" s="166">
        <v>0.45</v>
      </c>
      <c r="G127" s="167">
        <v>0.41</v>
      </c>
      <c r="H127" s="166">
        <v>0.4</v>
      </c>
      <c r="I127" s="166">
        <v>0.41</v>
      </c>
      <c r="J127" s="166">
        <v>0.43</v>
      </c>
      <c r="K127" s="167">
        <v>0.45</v>
      </c>
      <c r="L127" s="167">
        <v>0.45</v>
      </c>
      <c r="M127" s="168">
        <v>0.45</v>
      </c>
      <c r="N127" s="166">
        <v>0.45</v>
      </c>
      <c r="O127" s="166">
        <v>0.45</v>
      </c>
      <c r="P127" s="169">
        <v>0.46</v>
      </c>
      <c r="Q127" s="170">
        <f>SUM(G127:K127)/5</f>
        <v>0.42000000000000004</v>
      </c>
      <c r="R127" s="171">
        <f>SUM(L127:P127)/5</f>
        <v>0.45200000000000007</v>
      </c>
      <c r="S127" s="172">
        <f>SUM(G127:P127)/10</f>
        <v>0.43600000000000011</v>
      </c>
      <c r="T127" s="184"/>
      <c r="U127" s="45"/>
      <c r="V127" s="45"/>
      <c r="W127" s="45"/>
      <c r="X127" s="45"/>
    </row>
    <row r="128" spans="1:24" s="46" customFormat="1" ht="16.2" thickTop="1" x14ac:dyDescent="0.3">
      <c r="A128" s="50"/>
      <c r="B128" s="89"/>
      <c r="C128" s="40"/>
      <c r="D128" s="41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5"/>
      <c r="U128" s="45"/>
      <c r="V128" s="45"/>
      <c r="W128" s="45"/>
      <c r="X128" s="45"/>
    </row>
    <row r="129" spans="1:24" s="46" customFormat="1" ht="15.6" x14ac:dyDescent="0.3">
      <c r="A129" s="50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43"/>
      <c r="R129" s="43"/>
      <c r="S129" s="43"/>
      <c r="T129" s="45"/>
      <c r="U129" s="45"/>
      <c r="V129" s="45"/>
      <c r="W129" s="45"/>
      <c r="X129" s="45"/>
    </row>
    <row r="132" spans="1:24" x14ac:dyDescent="0.3">
      <c r="B132" s="50" t="s">
        <v>66</v>
      </c>
    </row>
    <row r="133" spans="1:24" x14ac:dyDescent="0.3">
      <c r="F133" s="176">
        <v>2025</v>
      </c>
      <c r="G133" s="176">
        <v>2026</v>
      </c>
      <c r="H133" s="176">
        <v>2027</v>
      </c>
      <c r="I133" s="176">
        <v>2028</v>
      </c>
      <c r="J133" s="176">
        <v>2029</v>
      </c>
      <c r="K133" s="176">
        <v>2030</v>
      </c>
      <c r="L133" s="176">
        <v>2031</v>
      </c>
      <c r="M133" s="176">
        <v>2032</v>
      </c>
      <c r="N133" s="176">
        <v>2033</v>
      </c>
      <c r="O133" s="176">
        <v>2034</v>
      </c>
      <c r="P133" s="176">
        <v>2035</v>
      </c>
    </row>
    <row r="134" spans="1:24" x14ac:dyDescent="0.3">
      <c r="B134" s="231" t="s">
        <v>56</v>
      </c>
      <c r="C134" s="232"/>
      <c r="D134" s="233"/>
      <c r="E134" s="234" t="str">
        <f>E125</f>
        <v>UB 2024 (p8)</v>
      </c>
      <c r="F134" s="126">
        <f>F113</f>
        <v>55.86</v>
      </c>
      <c r="G134" s="127">
        <f t="shared" ref="G134:P134" si="28">F134+G113</f>
        <v>135.91000000000003</v>
      </c>
      <c r="H134" s="127">
        <f t="shared" si="28"/>
        <v>229.96000000000004</v>
      </c>
      <c r="I134" s="127">
        <f t="shared" si="28"/>
        <v>242.60000000000002</v>
      </c>
      <c r="J134" s="127">
        <f t="shared" si="28"/>
        <v>248.90000000000003</v>
      </c>
      <c r="K134" s="127">
        <f t="shared" si="28"/>
        <v>268.60000000000002</v>
      </c>
      <c r="L134" s="127">
        <f t="shared" si="28"/>
        <v>309</v>
      </c>
      <c r="M134" s="127">
        <f t="shared" si="28"/>
        <v>350</v>
      </c>
      <c r="N134" s="127">
        <f t="shared" si="28"/>
        <v>388.5</v>
      </c>
      <c r="O134" s="127">
        <f t="shared" si="28"/>
        <v>436.6</v>
      </c>
      <c r="P134" s="127">
        <f t="shared" si="28"/>
        <v>449.8</v>
      </c>
    </row>
    <row r="135" spans="1:24" x14ac:dyDescent="0.3">
      <c r="B135" s="231" t="s">
        <v>55</v>
      </c>
      <c r="C135" s="232"/>
      <c r="D135" s="233"/>
      <c r="E135" s="234">
        <f>E126</f>
        <v>0</v>
      </c>
      <c r="F135" s="127">
        <f>F126</f>
        <v>0</v>
      </c>
      <c r="G135" s="127">
        <f t="shared" ref="G135:P135" si="29">F135+G126</f>
        <v>0</v>
      </c>
      <c r="H135" s="127">
        <f t="shared" si="29"/>
        <v>0</v>
      </c>
      <c r="I135" s="127">
        <f t="shared" si="29"/>
        <v>0</v>
      </c>
      <c r="J135" s="127">
        <f t="shared" si="29"/>
        <v>0</v>
      </c>
      <c r="K135" s="127">
        <f t="shared" si="29"/>
        <v>0</v>
      </c>
      <c r="L135" s="127">
        <f t="shared" si="29"/>
        <v>0</v>
      </c>
      <c r="M135" s="127">
        <f t="shared" si="29"/>
        <v>0</v>
      </c>
      <c r="N135" s="127">
        <f t="shared" si="29"/>
        <v>0</v>
      </c>
      <c r="O135" s="127">
        <f t="shared" si="29"/>
        <v>0</v>
      </c>
      <c r="P135" s="127">
        <f t="shared" si="29"/>
        <v>0</v>
      </c>
    </row>
    <row r="136" spans="1:24" ht="15.6" x14ac:dyDescent="0.3">
      <c r="B136" s="50"/>
      <c r="C136" s="50"/>
      <c r="D136" s="54"/>
      <c r="E136" s="55"/>
      <c r="F136" s="54"/>
      <c r="G136" s="56"/>
      <c r="H136" s="56"/>
      <c r="I136" s="56"/>
      <c r="J136" s="56"/>
      <c r="K136" s="57"/>
    </row>
    <row r="139" spans="1:24" s="50" customFormat="1" x14ac:dyDescent="0.3"/>
    <row r="144" spans="1:24" s="21" customFormat="1" ht="15.6" x14ac:dyDescent="0.3">
      <c r="B144" s="58"/>
      <c r="C144" s="58"/>
      <c r="D144" s="58"/>
      <c r="E144" s="59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</row>
    <row r="145" spans="2:3" s="21" customFormat="1" ht="15.6" x14ac:dyDescent="0.3">
      <c r="B145" s="58"/>
      <c r="C145" s="58"/>
    </row>
  </sheetData>
  <sheetProtection insertRows="0"/>
  <mergeCells count="89">
    <mergeCell ref="B60:E60"/>
    <mergeCell ref="B91:E91"/>
    <mergeCell ref="B92:E92"/>
    <mergeCell ref="B93:E93"/>
    <mergeCell ref="B94:E94"/>
    <mergeCell ref="B95:E95"/>
    <mergeCell ref="B86:E86"/>
    <mergeCell ref="B87:E87"/>
    <mergeCell ref="B88:E88"/>
    <mergeCell ref="B89:E89"/>
    <mergeCell ref="B90:E90"/>
    <mergeCell ref="B81:E81"/>
    <mergeCell ref="B82:E82"/>
    <mergeCell ref="B83:E83"/>
    <mergeCell ref="B84:E84"/>
    <mergeCell ref="B85:E85"/>
    <mergeCell ref="B76:E76"/>
    <mergeCell ref="B77:E77"/>
    <mergeCell ref="B78:E78"/>
    <mergeCell ref="B79:E79"/>
    <mergeCell ref="B80:E80"/>
    <mergeCell ref="B49:E49"/>
    <mergeCell ref="B50:E50"/>
    <mergeCell ref="B63:E63"/>
    <mergeCell ref="B64:E64"/>
    <mergeCell ref="B65:E65"/>
    <mergeCell ref="B51:E51"/>
    <mergeCell ref="B52:E52"/>
    <mergeCell ref="B53:E53"/>
    <mergeCell ref="B54:E54"/>
    <mergeCell ref="B55:E55"/>
    <mergeCell ref="B61:E61"/>
    <mergeCell ref="B62:E62"/>
    <mergeCell ref="B56:E56"/>
    <mergeCell ref="B57:E57"/>
    <mergeCell ref="B58:E58"/>
    <mergeCell ref="B59:E59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107:E107"/>
    <mergeCell ref="B135:E135"/>
    <mergeCell ref="B134:E134"/>
    <mergeCell ref="B127:E127"/>
    <mergeCell ref="B116:E116"/>
    <mergeCell ref="B117:E117"/>
    <mergeCell ref="B121:E121"/>
    <mergeCell ref="B122:E122"/>
    <mergeCell ref="B123:E123"/>
    <mergeCell ref="B108:E108"/>
    <mergeCell ref="B109:E109"/>
    <mergeCell ref="B110:E110"/>
    <mergeCell ref="B111:E111"/>
    <mergeCell ref="B113:E113"/>
    <mergeCell ref="B120:E120"/>
    <mergeCell ref="B114:E114"/>
    <mergeCell ref="B119:E119"/>
    <mergeCell ref="B48:E48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47:E47"/>
    <mergeCell ref="B41:E41"/>
    <mergeCell ref="B42:E42"/>
    <mergeCell ref="B43:E43"/>
    <mergeCell ref="B44:E44"/>
    <mergeCell ref="B45:E45"/>
    <mergeCell ref="H16:P16"/>
    <mergeCell ref="B16:E16"/>
    <mergeCell ref="C9:D9"/>
    <mergeCell ref="C3:G3"/>
    <mergeCell ref="C4:G4"/>
    <mergeCell ref="C5:G5"/>
    <mergeCell ref="C6:G6"/>
  </mergeCells>
  <dataValidations count="1">
    <dataValidation type="whole" allowBlank="1" showInputMessage="1" showErrorMessage="1" sqref="D18:D40" xr:uid="{C82B1685-2B7E-4CF6-BF06-9D2AE460F19D}">
      <formula1>1</formula1>
      <formula2>3</formula2>
    </dataValidation>
  </dataValidations>
  <hyperlinks>
    <hyperlink ref="Q3" r:id="rId1" xr:uid="{EA0B06ED-B4C0-4A8A-8FF3-EF3AF864C4EF}"/>
    <hyperlink ref="C5" r:id="rId2" xr:uid="{49B2ADDB-D4B4-44D3-8F14-8EAAAB40F4F7}"/>
  </hyperlinks>
  <pageMargins left="0.70866141732283472" right="0.70866141732283472" top="0.74803149606299213" bottom="0.74803149606299213" header="0.31496062992125984" footer="0.31496062992125984"/>
  <pageSetup paperSize="9" scale="45" orientation="landscape" r:id="rId3"/>
  <rowBreaks count="2" manualBreakCount="2">
    <brk id="46" max="38" man="1"/>
    <brk id="114" max="38" man="1"/>
  </rowBreaks>
  <colBreaks count="1" manualBreakCount="1">
    <brk id="19" max="137" man="1"/>
  </colBreaks>
  <ignoredErrors>
    <ignoredError sqref="F41:H41 F108:P108 Q121:R122 Q48:R48 J41:P41 Q117:R117 Q120:R120 Q126:Q127 R126:R127 S127" formulaRange="1"/>
    <ignoredError sqref="F134:P135" unlocked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9739E-4F61-4977-869A-6A4DEB8FCA8B}">
  <sheetPr codeName="Blad2"/>
  <dimension ref="A2:O16"/>
  <sheetViews>
    <sheetView workbookViewId="0">
      <pane ySplit="2" topLeftCell="A3" activePane="bottomLeft" state="frozen"/>
      <selection activeCell="B1" sqref="B1"/>
      <selection pane="bottomLeft" activeCell="B15" sqref="B15"/>
    </sheetView>
  </sheetViews>
  <sheetFormatPr defaultRowHeight="14.4" x14ac:dyDescent="0.3"/>
  <cols>
    <col min="1" max="1" width="41.6640625" customWidth="1"/>
    <col min="2" max="15" width="13.33203125" bestFit="1" customWidth="1"/>
  </cols>
  <sheetData>
    <row r="2" spans="1:15" x14ac:dyDescent="0.3">
      <c r="B2" s="6">
        <v>2025</v>
      </c>
      <c r="C2" s="7">
        <v>2026</v>
      </c>
      <c r="D2" s="7">
        <v>2027</v>
      </c>
      <c r="E2" s="7">
        <v>2028</v>
      </c>
      <c r="F2" s="7">
        <v>2029</v>
      </c>
      <c r="G2" s="7">
        <v>2030</v>
      </c>
      <c r="H2" s="7">
        <v>2031</v>
      </c>
      <c r="I2" s="7">
        <v>2032</v>
      </c>
      <c r="J2" s="7">
        <v>2033</v>
      </c>
      <c r="K2" s="7">
        <v>2034</v>
      </c>
      <c r="L2" s="7">
        <v>2035</v>
      </c>
      <c r="M2" s="9" t="s">
        <v>69</v>
      </c>
      <c r="N2" s="9" t="s">
        <v>70</v>
      </c>
      <c r="O2" s="9" t="s">
        <v>71</v>
      </c>
    </row>
    <row r="3" spans="1:15" x14ac:dyDescent="0.3">
      <c r="A3" s="8" t="s">
        <v>27</v>
      </c>
      <c r="B3" s="10">
        <f>SUM(Investeringar!F41)</f>
        <v>39.35</v>
      </c>
      <c r="C3" s="10">
        <f>SUM(Investeringar!G41)</f>
        <v>38.5</v>
      </c>
      <c r="D3" s="10">
        <f>SUM(Investeringar!H41)</f>
        <v>31</v>
      </c>
      <c r="E3" s="10">
        <f>SUM(Investeringar!I41)</f>
        <v>4</v>
      </c>
      <c r="F3" s="10">
        <f>SUM(Investeringar!J41)</f>
        <v>3</v>
      </c>
      <c r="G3" s="10">
        <f>SUM(Investeringar!K41)</f>
        <v>0</v>
      </c>
      <c r="H3" s="10">
        <f>SUM(Investeringar!L41)</f>
        <v>0</v>
      </c>
      <c r="I3" s="10">
        <f>SUM(Investeringar!M41)</f>
        <v>0</v>
      </c>
      <c r="J3" s="10">
        <f>SUM(Investeringar!N41)</f>
        <v>29.2</v>
      </c>
      <c r="K3" s="10">
        <f>SUM(Investeringar!O41)</f>
        <v>0</v>
      </c>
      <c r="L3" s="10">
        <f>SUM(Investeringar!P41)</f>
        <v>1</v>
      </c>
      <c r="M3" s="10">
        <f>SUM(Investeringar!Q41)</f>
        <v>76.5</v>
      </c>
      <c r="N3" s="10">
        <f>SUM(Investeringar!R41)</f>
        <v>30.2</v>
      </c>
      <c r="O3" s="10">
        <f>SUM(Investeringar!S41)</f>
        <v>106.7</v>
      </c>
    </row>
    <row r="4" spans="1:15" x14ac:dyDescent="0.3">
      <c r="A4" s="8" t="s">
        <v>31</v>
      </c>
      <c r="B4" s="10">
        <f>Investeringar!F44</f>
        <v>39.35</v>
      </c>
      <c r="C4" s="10">
        <f>Investeringar!G44</f>
        <v>38.5</v>
      </c>
      <c r="D4" s="10">
        <f>Investeringar!H44</f>
        <v>31</v>
      </c>
      <c r="E4" s="10">
        <f>Investeringar!I44</f>
        <v>4</v>
      </c>
      <c r="F4" s="10">
        <f>Investeringar!J44</f>
        <v>3</v>
      </c>
      <c r="G4" s="10">
        <f>Investeringar!K44</f>
        <v>0</v>
      </c>
      <c r="H4" s="10">
        <f>Investeringar!L44</f>
        <v>0</v>
      </c>
      <c r="I4" s="10">
        <f>Investeringar!M44</f>
        <v>0</v>
      </c>
      <c r="J4" s="10">
        <f>Investeringar!N44</f>
        <v>29.2</v>
      </c>
      <c r="K4" s="10">
        <f>Investeringar!O44</f>
        <v>0</v>
      </c>
      <c r="L4" s="10">
        <f>Investeringar!P44</f>
        <v>1</v>
      </c>
      <c r="M4" s="10">
        <f>Investeringar!Q44</f>
        <v>76.5</v>
      </c>
      <c r="N4" s="10">
        <f>Investeringar!R44</f>
        <v>30.2</v>
      </c>
      <c r="O4" s="10">
        <f>Investeringar!S44</f>
        <v>106.7</v>
      </c>
    </row>
    <row r="5" spans="1:15" x14ac:dyDescent="0.3">
      <c r="A5" s="8" t="s">
        <v>8</v>
      </c>
      <c r="B5" s="10">
        <f>Investeringar!F108</f>
        <v>16.510000000000002</v>
      </c>
      <c r="C5" s="10">
        <f>Investeringar!G108</f>
        <v>41.550000000000004</v>
      </c>
      <c r="D5" s="10">
        <f>Investeringar!H108</f>
        <v>63.05</v>
      </c>
      <c r="E5" s="10">
        <f>Investeringar!I108</f>
        <v>8.64</v>
      </c>
      <c r="F5" s="10">
        <f>Investeringar!J108</f>
        <v>3.3</v>
      </c>
      <c r="G5" s="10">
        <f>Investeringar!K108</f>
        <v>19.7</v>
      </c>
      <c r="H5" s="10">
        <f>Investeringar!L108</f>
        <v>40.400000000000006</v>
      </c>
      <c r="I5" s="10">
        <f>Investeringar!M108</f>
        <v>41</v>
      </c>
      <c r="J5" s="10">
        <f>Investeringar!N108</f>
        <v>9.3000000000000007</v>
      </c>
      <c r="K5" s="10">
        <f>Investeringar!O108</f>
        <v>48.1</v>
      </c>
      <c r="L5" s="10">
        <f>Investeringar!P108</f>
        <v>12.2</v>
      </c>
      <c r="M5" s="10">
        <f>Investeringar!Q108</f>
        <v>136.23999999999998</v>
      </c>
      <c r="N5" s="10">
        <f>Investeringar!R108</f>
        <v>151</v>
      </c>
      <c r="O5" s="10">
        <f>Investeringar!S108</f>
        <v>287.24</v>
      </c>
    </row>
    <row r="6" spans="1:15" x14ac:dyDescent="0.3">
      <c r="A6" s="8" t="s">
        <v>32</v>
      </c>
      <c r="B6" s="10">
        <f>Investeringar!F111</f>
        <v>16.510000000000002</v>
      </c>
      <c r="C6" s="10">
        <f>Investeringar!G111</f>
        <v>41.550000000000004</v>
      </c>
      <c r="D6" s="10">
        <f>Investeringar!H111</f>
        <v>63.05</v>
      </c>
      <c r="E6" s="10">
        <f>Investeringar!I111</f>
        <v>8.64</v>
      </c>
      <c r="F6" s="10">
        <f>Investeringar!J111</f>
        <v>3.3</v>
      </c>
      <c r="G6" s="10">
        <f>Investeringar!K111</f>
        <v>19.7</v>
      </c>
      <c r="H6" s="10">
        <f>Investeringar!L111</f>
        <v>40.400000000000006</v>
      </c>
      <c r="I6" s="10">
        <f>Investeringar!M111</f>
        <v>41</v>
      </c>
      <c r="J6" s="10">
        <f>Investeringar!N111</f>
        <v>9.3000000000000007</v>
      </c>
      <c r="K6" s="10">
        <f>Investeringar!O111</f>
        <v>48.1</v>
      </c>
      <c r="L6" s="10">
        <f>Investeringar!P111</f>
        <v>12.2</v>
      </c>
      <c r="M6" s="10">
        <f>Investeringar!Q111</f>
        <v>136.23999999999998</v>
      </c>
      <c r="N6" s="10">
        <f>Investeringar!R111</f>
        <v>151</v>
      </c>
      <c r="O6" s="10">
        <f>Investeringar!S111</f>
        <v>287.24</v>
      </c>
    </row>
    <row r="7" spans="1:15" x14ac:dyDescent="0.3">
      <c r="A7" s="8" t="s">
        <v>23</v>
      </c>
      <c r="B7" s="1">
        <f>Investeringar!F113</f>
        <v>55.86</v>
      </c>
      <c r="C7" s="1">
        <f>Investeringar!G113</f>
        <v>80.050000000000011</v>
      </c>
      <c r="D7" s="1">
        <f>Investeringar!H113</f>
        <v>94.05</v>
      </c>
      <c r="E7" s="1">
        <f>Investeringar!I113</f>
        <v>12.64</v>
      </c>
      <c r="F7" s="1">
        <f>Investeringar!J113</f>
        <v>6.3</v>
      </c>
      <c r="G7" s="1">
        <f>Investeringar!K113</f>
        <v>19.7</v>
      </c>
      <c r="H7" s="1">
        <f>Investeringar!L113</f>
        <v>40.400000000000006</v>
      </c>
      <c r="I7" s="1">
        <f>Investeringar!M113</f>
        <v>41</v>
      </c>
      <c r="J7" s="1">
        <f>Investeringar!N113</f>
        <v>38.5</v>
      </c>
      <c r="K7" s="1">
        <f>Investeringar!O113</f>
        <v>48.1</v>
      </c>
      <c r="L7" s="1">
        <f>Investeringar!P113</f>
        <v>13.2</v>
      </c>
      <c r="M7" s="1">
        <f>Investeringar!Q113</f>
        <v>212.74</v>
      </c>
      <c r="N7" s="1">
        <f>Investeringar!R113</f>
        <v>181.2</v>
      </c>
      <c r="O7" s="1">
        <f>Investeringar!S113</f>
        <v>393.94</v>
      </c>
    </row>
    <row r="8" spans="1:15" x14ac:dyDescent="0.3">
      <c r="A8" s="8" t="s">
        <v>47</v>
      </c>
      <c r="B8" s="10">
        <f>Investeringar!F117</f>
        <v>0</v>
      </c>
      <c r="C8" s="10">
        <f>Investeringar!G117</f>
        <v>0</v>
      </c>
      <c r="D8" s="10">
        <f>Investeringar!H117</f>
        <v>0</v>
      </c>
      <c r="E8" s="10">
        <f>Investeringar!I117</f>
        <v>0</v>
      </c>
      <c r="F8" s="10">
        <f>Investeringar!J117</f>
        <v>0</v>
      </c>
      <c r="G8" s="10">
        <f>Investeringar!K117</f>
        <v>0</v>
      </c>
      <c r="H8" s="10">
        <f>Investeringar!L117</f>
        <v>0</v>
      </c>
      <c r="I8" s="10">
        <f>Investeringar!M117</f>
        <v>0</v>
      </c>
      <c r="J8" s="10">
        <f>Investeringar!N117</f>
        <v>0</v>
      </c>
      <c r="K8" s="10">
        <f>Investeringar!O117</f>
        <v>0</v>
      </c>
      <c r="L8" s="10">
        <f>Investeringar!P117</f>
        <v>0</v>
      </c>
      <c r="M8" s="10">
        <f>Investeringar!Q117</f>
        <v>0</v>
      </c>
      <c r="N8" s="10">
        <f>Investeringar!R117</f>
        <v>0</v>
      </c>
      <c r="O8" s="10">
        <f>Investeringar!S117</f>
        <v>0</v>
      </c>
    </row>
    <row r="9" spans="1:15" x14ac:dyDescent="0.3">
      <c r="A9" s="8" t="s">
        <v>33</v>
      </c>
      <c r="B9" s="1">
        <f>Investeringar!F126</f>
        <v>0</v>
      </c>
      <c r="C9" s="1">
        <f>Investeringar!G126</f>
        <v>0</v>
      </c>
      <c r="D9" s="1">
        <f>Investeringar!H126</f>
        <v>0</v>
      </c>
      <c r="E9" s="1">
        <f>Investeringar!I126</f>
        <v>0</v>
      </c>
      <c r="F9" s="1">
        <f>Investeringar!J126</f>
        <v>0</v>
      </c>
      <c r="G9" s="1">
        <f>Investeringar!K126</f>
        <v>0</v>
      </c>
      <c r="H9" s="1">
        <f>Investeringar!L126</f>
        <v>0</v>
      </c>
      <c r="I9" s="1">
        <f>Investeringar!M126</f>
        <v>0</v>
      </c>
      <c r="J9" s="1">
        <f>Investeringar!N126</f>
        <v>0</v>
      </c>
      <c r="K9" s="1">
        <f>Investeringar!O126</f>
        <v>0</v>
      </c>
      <c r="L9" s="1">
        <f>Investeringar!P126</f>
        <v>0</v>
      </c>
      <c r="M9" s="1">
        <f>Investeringar!Q126</f>
        <v>0</v>
      </c>
      <c r="N9" s="1">
        <f>Investeringar!R126</f>
        <v>0</v>
      </c>
      <c r="O9" s="1">
        <f>Investeringar!S126</f>
        <v>0</v>
      </c>
    </row>
    <row r="10" spans="1:15" x14ac:dyDescent="0.3">
      <c r="A10" s="8" t="s">
        <v>45</v>
      </c>
      <c r="B10" s="90">
        <f>Investeringar!F127</f>
        <v>0.45</v>
      </c>
      <c r="C10" s="90">
        <f>Investeringar!G127</f>
        <v>0.41</v>
      </c>
      <c r="D10" s="90">
        <f>Investeringar!H127</f>
        <v>0.4</v>
      </c>
      <c r="E10" s="90">
        <f>Investeringar!I127</f>
        <v>0.41</v>
      </c>
      <c r="F10" s="90">
        <f>Investeringar!J127</f>
        <v>0.43</v>
      </c>
      <c r="G10" s="90">
        <f>Investeringar!K127</f>
        <v>0.45</v>
      </c>
      <c r="H10" s="90">
        <f>Investeringar!L127</f>
        <v>0.45</v>
      </c>
      <c r="I10" s="90">
        <f>Investeringar!M127</f>
        <v>0.45</v>
      </c>
      <c r="J10" s="90">
        <f>Investeringar!N127</f>
        <v>0.45</v>
      </c>
      <c r="K10" s="90">
        <f>Investeringar!O127</f>
        <v>0.45</v>
      </c>
      <c r="L10" s="90">
        <f>Investeringar!P127</f>
        <v>0.46</v>
      </c>
      <c r="M10" s="90">
        <f>Investeringar!Q127</f>
        <v>0.42000000000000004</v>
      </c>
      <c r="N10" s="90">
        <f>Investeringar!R127</f>
        <v>0.45200000000000007</v>
      </c>
      <c r="O10" s="90">
        <f>Investeringar!S127</f>
        <v>0.43600000000000011</v>
      </c>
    </row>
    <row r="11" spans="1:15" x14ac:dyDescent="0.3">
      <c r="A11" s="8" t="s">
        <v>9</v>
      </c>
      <c r="B11" s="10">
        <f>Investeringar!F120</f>
        <v>36.609600299999997</v>
      </c>
      <c r="C11" s="10">
        <f>Investeringar!G120</f>
        <v>44.792439000000002</v>
      </c>
      <c r="D11" s="10">
        <f>Investeringar!H120</f>
        <v>55.184278999999997</v>
      </c>
      <c r="E11" s="10">
        <f>Investeringar!I120</f>
        <v>51.611530000000002</v>
      </c>
      <c r="F11" s="10">
        <f>Investeringar!J120</f>
        <v>46.351524220000002</v>
      </c>
      <c r="G11" s="10">
        <f>Investeringar!K120</f>
        <v>43.510449999999999</v>
      </c>
      <c r="H11" s="10">
        <f>Investeringar!L120</f>
        <v>45.011510000000001</v>
      </c>
      <c r="I11" s="10">
        <f>Investeringar!M120</f>
        <v>43.326689999999999</v>
      </c>
      <c r="J11" s="10">
        <f>Investeringar!N120</f>
        <v>44.46407</v>
      </c>
      <c r="K11" s="10">
        <f>Investeringar!O120</f>
        <v>43.217039999999997</v>
      </c>
      <c r="L11" s="10">
        <f>Investeringar!P120</f>
        <v>36.094850000000001</v>
      </c>
      <c r="M11" s="10">
        <f>Investeringar!Q120</f>
        <v>241.45022222</v>
      </c>
      <c r="N11" s="10">
        <f>Investeringar!R120</f>
        <v>212.11416</v>
      </c>
      <c r="O11" s="10">
        <f>Investeringar!S120</f>
        <v>453.56438221999997</v>
      </c>
    </row>
    <row r="12" spans="1:15" x14ac:dyDescent="0.3">
      <c r="A12" s="8" t="s">
        <v>10</v>
      </c>
      <c r="B12" s="10">
        <f>Investeringar!F121</f>
        <v>0</v>
      </c>
      <c r="C12" s="10">
        <f>Investeringar!G121</f>
        <v>0</v>
      </c>
      <c r="D12" s="10">
        <f>Investeringar!H121</f>
        <v>0</v>
      </c>
      <c r="E12" s="10">
        <f>Investeringar!I121</f>
        <v>0</v>
      </c>
      <c r="F12" s="10">
        <f>Investeringar!J121</f>
        <v>0</v>
      </c>
      <c r="G12" s="10">
        <f>Investeringar!K121</f>
        <v>0</v>
      </c>
      <c r="H12" s="10">
        <f>Investeringar!L121</f>
        <v>0</v>
      </c>
      <c r="I12" s="10">
        <f>Investeringar!M121</f>
        <v>0</v>
      </c>
      <c r="J12" s="10">
        <f>Investeringar!N121</f>
        <v>0</v>
      </c>
      <c r="K12" s="10">
        <f>Investeringar!O121</f>
        <v>0</v>
      </c>
      <c r="L12" s="10">
        <f>Investeringar!P121</f>
        <v>0</v>
      </c>
      <c r="M12" s="10">
        <f>Investeringar!Q121</f>
        <v>0</v>
      </c>
      <c r="N12" s="10">
        <f>Investeringar!R121</f>
        <v>0</v>
      </c>
      <c r="O12" s="10">
        <f>Investeringar!S121</f>
        <v>0</v>
      </c>
    </row>
    <row r="13" spans="1:15" x14ac:dyDescent="0.3">
      <c r="A13" s="8" t="s">
        <v>11</v>
      </c>
      <c r="B13" s="10">
        <f>Investeringar!F122</f>
        <v>0</v>
      </c>
      <c r="C13" s="10">
        <f>Investeringar!G122</f>
        <v>0</v>
      </c>
      <c r="D13" s="10">
        <f>Investeringar!H122</f>
        <v>0</v>
      </c>
      <c r="E13" s="10">
        <f>Investeringar!I122</f>
        <v>0</v>
      </c>
      <c r="F13" s="10">
        <f>Investeringar!J122</f>
        <v>0</v>
      </c>
      <c r="G13" s="10">
        <f>Investeringar!K122</f>
        <v>0</v>
      </c>
      <c r="H13" s="10">
        <f>Investeringar!L122</f>
        <v>0</v>
      </c>
      <c r="I13" s="10">
        <f>Investeringar!M122</f>
        <v>0</v>
      </c>
      <c r="J13" s="10">
        <f>Investeringar!N122</f>
        <v>0</v>
      </c>
      <c r="K13" s="10">
        <f>Investeringar!O122</f>
        <v>0</v>
      </c>
      <c r="L13" s="10">
        <f>Investeringar!P122</f>
        <v>0</v>
      </c>
      <c r="M13" s="10">
        <f>Investeringar!Q122</f>
        <v>0</v>
      </c>
      <c r="N13" s="10">
        <f>Investeringar!R122</f>
        <v>0</v>
      </c>
      <c r="O13" s="10">
        <f>Investeringar!S122</f>
        <v>0</v>
      </c>
    </row>
    <row r="14" spans="1:15" x14ac:dyDescent="0.3">
      <c r="A14" s="8" t="s">
        <v>12</v>
      </c>
      <c r="B14" s="10">
        <f>Investeringar!F123</f>
        <v>36.609600299999997</v>
      </c>
      <c r="C14" s="10">
        <f>Investeringar!G123</f>
        <v>44.792439000000002</v>
      </c>
      <c r="D14" s="10">
        <f>Investeringar!H123</f>
        <v>55.184278999999997</v>
      </c>
      <c r="E14" s="10">
        <f>Investeringar!I123</f>
        <v>51.611530000000002</v>
      </c>
      <c r="F14" s="10">
        <f>Investeringar!J123</f>
        <v>46.351524220000002</v>
      </c>
      <c r="G14" s="10">
        <f>Investeringar!K123</f>
        <v>43.510449999999999</v>
      </c>
      <c r="H14" s="10">
        <f>Investeringar!L123</f>
        <v>45.011510000000001</v>
      </c>
      <c r="I14" s="10">
        <f>Investeringar!M123</f>
        <v>43.326689999999999</v>
      </c>
      <c r="J14" s="10">
        <f>Investeringar!N123</f>
        <v>44.46407</v>
      </c>
      <c r="K14" s="10">
        <f>Investeringar!O123</f>
        <v>43.217039999999997</v>
      </c>
      <c r="L14" s="10">
        <f>Investeringar!P123</f>
        <v>36.094850000000001</v>
      </c>
      <c r="M14" s="10">
        <f>Investeringar!Q123</f>
        <v>241.45022222</v>
      </c>
      <c r="N14" s="10">
        <f>Investeringar!R123</f>
        <v>212.11416</v>
      </c>
      <c r="O14" s="10">
        <f>Investeringar!S123</f>
        <v>453.56438221999997</v>
      </c>
    </row>
    <row r="15" spans="1:15" x14ac:dyDescent="0.3">
      <c r="A15" s="8" t="s">
        <v>67</v>
      </c>
      <c r="B15" s="10">
        <f>Investeringar!F134</f>
        <v>55.86</v>
      </c>
      <c r="C15" s="10">
        <f>Investeringar!G134</f>
        <v>135.91000000000003</v>
      </c>
      <c r="D15" s="10">
        <f>Investeringar!H134</f>
        <v>229.96000000000004</v>
      </c>
      <c r="E15" s="10">
        <f>Investeringar!I134</f>
        <v>242.60000000000002</v>
      </c>
      <c r="F15" s="10">
        <f>Investeringar!J134</f>
        <v>248.90000000000003</v>
      </c>
      <c r="G15" s="10">
        <f>Investeringar!K134</f>
        <v>268.60000000000002</v>
      </c>
      <c r="H15" s="10">
        <f>Investeringar!L134</f>
        <v>309</v>
      </c>
      <c r="I15" s="10">
        <f>Investeringar!M134</f>
        <v>350</v>
      </c>
      <c r="J15" s="10">
        <f>Investeringar!N134</f>
        <v>388.5</v>
      </c>
      <c r="K15" s="10">
        <f>Investeringar!O134</f>
        <v>436.6</v>
      </c>
      <c r="L15" s="10">
        <f>Investeringar!P134</f>
        <v>449.8</v>
      </c>
    </row>
    <row r="16" spans="1:15" x14ac:dyDescent="0.3">
      <c r="A16" s="8" t="s">
        <v>68</v>
      </c>
      <c r="B16" s="10">
        <f>Investeringar!F135</f>
        <v>0</v>
      </c>
      <c r="C16" s="10">
        <f>Investeringar!G135</f>
        <v>0</v>
      </c>
      <c r="D16" s="10">
        <f>Investeringar!H135</f>
        <v>0</v>
      </c>
      <c r="E16" s="10">
        <f>Investeringar!I135</f>
        <v>0</v>
      </c>
      <c r="F16" s="10">
        <f>Investeringar!J135</f>
        <v>0</v>
      </c>
      <c r="G16" s="10">
        <f>Investeringar!K135</f>
        <v>0</v>
      </c>
      <c r="H16" s="10">
        <f>Investeringar!L135</f>
        <v>0</v>
      </c>
      <c r="I16" s="10">
        <f>Investeringar!M135</f>
        <v>0</v>
      </c>
      <c r="J16" s="10">
        <f>Investeringar!N135</f>
        <v>0</v>
      </c>
      <c r="K16" s="10">
        <f>Investeringar!O135</f>
        <v>0</v>
      </c>
      <c r="L16" s="10">
        <f>Investeringar!P135</f>
        <v>0</v>
      </c>
    </row>
  </sheetData>
  <sheetProtection sheet="1" objects="1" scenarios="1"/>
  <pageMargins left="0.7" right="0.7" top="0.75" bottom="0.75" header="0.3" footer="0.3"/>
  <pageSetup paperSize="9" orientation="portrait" r:id="rId1"/>
  <ignoredErrors>
    <ignoredError sqref="B11:O1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3a5d57e-1632-4a3a-b5fe-6a128910590e" xsi:nil="true"/>
    <lcf76f155ced4ddcb4097134ff3c332f xmlns="c3a5d57e-1632-4a3a-b5fe-6a128910590e">
      <Terms xmlns="http://schemas.microsoft.com/office/infopath/2007/PartnerControls"/>
    </lcf76f155ced4ddcb4097134ff3c332f>
    <TaxCatchAll xmlns="803c1095-14b3-4dc5-bb63-68ddc6eedc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BD8A95A790CB45BD6322B3F51C62EF" ma:contentTypeVersion="19" ma:contentTypeDescription="Skapa ett nytt dokument." ma:contentTypeScope="" ma:versionID="17a7619dd675b87010f8d9c9a66fd37e">
  <xsd:schema xmlns:xsd="http://www.w3.org/2001/XMLSchema" xmlns:xs="http://www.w3.org/2001/XMLSchema" xmlns:p="http://schemas.microsoft.com/office/2006/metadata/properties" xmlns:ns2="c3a5d57e-1632-4a3a-b5fe-6a128910590e" xmlns:ns3="803c1095-14b3-4dc5-bb63-68ddc6eedce4" targetNamespace="http://schemas.microsoft.com/office/2006/metadata/properties" ma:root="true" ma:fieldsID="430d02451a68d3742b2bc662ab518a9f" ns2:_="" ns3:_="">
    <xsd:import namespace="c3a5d57e-1632-4a3a-b5fe-6a128910590e"/>
    <xsd:import namespace="803c1095-14b3-4dc5-bb63-68ddc6eedc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5d57e-1632-4a3a-b5fe-6a1289105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Godkännandestatus" ma:internalName="Godk_x00e4_nnandestatus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5ba0a079-088f-45e9-a2b8-c41055840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c1095-14b3-4dc5-bb63-68ddc6eedce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74afd2-a215-4716-9195-ff5c18782c0c}" ma:internalName="TaxCatchAll" ma:showField="CatchAllData" ma:web="803c1095-14b3-4dc5-bb63-68ddc6eedc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AA1BD0-AC8D-4E3B-B356-77E9E0F2EAAB}">
  <ds:schemaRefs>
    <ds:schemaRef ds:uri="http://schemas.microsoft.com/office/2006/metadata/properties"/>
    <ds:schemaRef ds:uri="http://schemas.microsoft.com/office/infopath/2007/PartnerControls"/>
    <ds:schemaRef ds:uri="c3a5d57e-1632-4a3a-b5fe-6a128910590e"/>
    <ds:schemaRef ds:uri="803c1095-14b3-4dc5-bb63-68ddc6eedce4"/>
  </ds:schemaRefs>
</ds:datastoreItem>
</file>

<file path=customXml/itemProps2.xml><?xml version="1.0" encoding="utf-8"?>
<ds:datastoreItem xmlns:ds="http://schemas.openxmlformats.org/officeDocument/2006/customXml" ds:itemID="{97CBE195-3C3C-4104-9820-98BEECC12B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8F9BFE-4ED3-4D14-8E2E-D3C2BFC37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5d57e-1632-4a3a-b5fe-6a128910590e"/>
    <ds:schemaRef ds:uri="803c1095-14b3-4dc5-bb63-68ddc6eedc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Investeringar</vt:lpstr>
      <vt:lpstr>summeringar</vt:lpstr>
      <vt:lpstr>Investeringar!Utskriftsområde</vt:lpstr>
    </vt:vector>
  </TitlesOfParts>
  <Company>Göteborgs 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malkal1001</dc:creator>
  <cp:lastModifiedBy>Johanna Eliasson</cp:lastModifiedBy>
  <cp:lastPrinted>2024-10-16T09:16:16Z</cp:lastPrinted>
  <dcterms:created xsi:type="dcterms:W3CDTF">2014-10-29T08:16:18Z</dcterms:created>
  <dcterms:modified xsi:type="dcterms:W3CDTF">2024-10-16T09:19:17Z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0x010100C3BD8A95A790CB45BD6322B3F51C62EF</vt:lpwstr>
  </property>
  <property fmtid="{D5CDD505-2E9C-101B-9397-08002B2CF9AE}" pid="3" name="MediaServiceImageTags">
    <vt:lpwstr/>
  </property>
</Properties>
</file>