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G:\gsgem\GSAB\GSAB\Styrelsemöten\2023\230208\"/>
    </mc:Choice>
  </mc:AlternateContent>
  <xr:revisionPtr revIDLastSave="0" documentId="13_ncr:1_{C8B7966B-2EC5-4C4B-9B4F-B5B7FFA8E650}" xr6:coauthVersionLast="47" xr6:coauthVersionMax="47" xr10:uidLastSave="{00000000-0000-0000-0000-000000000000}"/>
  <bookViews>
    <workbookView xWindow="-120" yWindow="-120" windowWidth="29040" windowHeight="15840" tabRatio="932" activeTab="1" xr2:uid="{00000000-000D-0000-FFFF-FFFF00000000}"/>
  </bookViews>
  <sheets>
    <sheet name="Lista avd och förklaring" sheetId="1" r:id="rId1"/>
    <sheet name="Sammanställning resultat" sheetId="2" r:id="rId2"/>
    <sheet name="TA exkl. 1371..1373" sheetId="29" r:id="rId3"/>
    <sheet name="QW Data TA exkl. 1371..1373" sheetId="30" r:id="rId4"/>
    <sheet name="QW Data TA ELIM 2112" sheetId="31" r:id="rId5"/>
    <sheet name="BA 8000..8512" sheetId="36" r:id="rId6"/>
    <sheet name="Data BA " sheetId="37" r:id="rId7"/>
  </sheets>
  <definedNames>
    <definedName name="_xlnm._FilterDatabase" localSheetId="6" hidden="1">'Data BA '!$A$8:$J$28</definedName>
    <definedName name="_xlnm._FilterDatabase" localSheetId="4" hidden="1">'QW Data TA ELIM 2112'!$A$8:$J$20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6" i="37" l="1"/>
  <c r="J76" i="37"/>
  <c r="I89" i="37" l="1"/>
  <c r="I88" i="37"/>
  <c r="I87" i="37"/>
  <c r="I86" i="37"/>
  <c r="I85" i="37"/>
  <c r="I84" i="37"/>
  <c r="I83" i="37"/>
  <c r="I82" i="37"/>
  <c r="I81" i="37"/>
  <c r="I80" i="37"/>
  <c r="I79" i="37"/>
  <c r="I78" i="37"/>
  <c r="I77" i="37"/>
  <c r="I76" i="37"/>
  <c r="I75" i="37"/>
  <c r="I74" i="37"/>
  <c r="I73" i="37"/>
  <c r="I72" i="37"/>
  <c r="I71" i="37"/>
  <c r="H72" i="37"/>
  <c r="H73" i="37"/>
  <c r="H74" i="37"/>
  <c r="H75" i="37"/>
  <c r="H76" i="37"/>
  <c r="H77" i="37"/>
  <c r="H78" i="37"/>
  <c r="H79" i="37"/>
  <c r="H80" i="37"/>
  <c r="H81" i="37"/>
  <c r="H82" i="37"/>
  <c r="H83" i="37"/>
  <c r="H84" i="37"/>
  <c r="H85" i="37"/>
  <c r="H86" i="37"/>
  <c r="H87" i="37"/>
  <c r="H88" i="37"/>
  <c r="H89" i="37"/>
  <c r="H71" i="37"/>
  <c r="G72" i="37"/>
  <c r="G73" i="37"/>
  <c r="G74" i="37"/>
  <c r="G75" i="37"/>
  <c r="G76" i="37"/>
  <c r="G77" i="37"/>
  <c r="G78" i="37"/>
  <c r="G79" i="37"/>
  <c r="G80" i="37"/>
  <c r="G81" i="37"/>
  <c r="G82" i="37"/>
  <c r="G83" i="37"/>
  <c r="G84" i="37"/>
  <c r="G85" i="37"/>
  <c r="G86" i="37"/>
  <c r="G87" i="37"/>
  <c r="G88" i="37"/>
  <c r="G89" i="37"/>
  <c r="F86" i="37"/>
  <c r="E86" i="37"/>
  <c r="D86" i="37"/>
  <c r="E76" i="37"/>
  <c r="F76" i="37"/>
  <c r="D149" i="37"/>
  <c r="D25" i="37"/>
  <c r="E25" i="37"/>
  <c r="D15" i="37"/>
  <c r="E15" i="37"/>
  <c r="D18" i="31"/>
  <c r="E18" i="31"/>
  <c r="I38" i="31"/>
  <c r="I37" i="31"/>
  <c r="I36" i="31"/>
  <c r="I35" i="31"/>
  <c r="I32" i="31"/>
  <c r="I30" i="31"/>
  <c r="I31" i="31"/>
  <c r="I29" i="31"/>
  <c r="F39" i="31"/>
  <c r="F38" i="31"/>
  <c r="F37" i="31"/>
  <c r="F36" i="31"/>
  <c r="F35" i="31"/>
  <c r="F32" i="31"/>
  <c r="F30" i="31"/>
  <c r="F31" i="31"/>
  <c r="F29" i="31"/>
  <c r="I18" i="31"/>
  <c r="I16" i="31"/>
  <c r="I17" i="31"/>
  <c r="I15" i="31"/>
  <c r="I12" i="31"/>
  <c r="I11" i="31"/>
  <c r="I10" i="31"/>
  <c r="F18" i="31"/>
  <c r="F16" i="31"/>
  <c r="F17" i="31"/>
  <c r="F15" i="31"/>
  <c r="F12" i="31"/>
  <c r="F11" i="31"/>
  <c r="F10" i="31"/>
  <c r="F12" i="29"/>
  <c r="F13" i="29"/>
  <c r="F12" i="36" l="1"/>
  <c r="F8" i="36" l="1"/>
  <c r="E12" i="36" l="1"/>
  <c r="E13" i="36"/>
  <c r="E8" i="29" l="1"/>
  <c r="C15" i="29"/>
  <c r="E8" i="36" l="1"/>
  <c r="E14" i="36" l="1"/>
  <c r="C4" i="29"/>
  <c r="E15" i="29" l="1"/>
  <c r="E14" i="29"/>
  <c r="E12" i="29"/>
  <c r="E6" i="29"/>
  <c r="F8" i="29"/>
  <c r="F6" i="29"/>
  <c r="H17" i="29"/>
  <c r="H9" i="29"/>
  <c r="F9" i="29" l="1"/>
  <c r="Q19" i="2"/>
  <c r="I39" i="31"/>
  <c r="G39" i="31"/>
  <c r="G38" i="31"/>
  <c r="G37" i="31"/>
  <c r="G32" i="31"/>
  <c r="D39" i="31"/>
  <c r="D38" i="31"/>
  <c r="D37" i="31"/>
  <c r="D32" i="31"/>
  <c r="I19" i="31"/>
  <c r="G19" i="31"/>
  <c r="G18" i="31"/>
  <c r="G12" i="31"/>
  <c r="D12" i="31"/>
  <c r="G129" i="37"/>
  <c r="J115" i="37"/>
  <c r="J116" i="37"/>
  <c r="J117" i="37"/>
  <c r="J118" i="37"/>
  <c r="J119" i="37"/>
  <c r="J120" i="37"/>
  <c r="J121" i="37"/>
  <c r="J122" i="37"/>
  <c r="J123" i="37"/>
  <c r="J124" i="37"/>
  <c r="J125" i="37"/>
  <c r="J126" i="37"/>
  <c r="J127" i="37"/>
  <c r="J128" i="37"/>
  <c r="J129" i="37"/>
  <c r="J130" i="37"/>
  <c r="J131" i="37"/>
  <c r="J132" i="37"/>
  <c r="J114" i="37"/>
  <c r="F123" i="37"/>
  <c r="I123" i="37" s="1"/>
  <c r="F124" i="37"/>
  <c r="I124" i="37" s="1"/>
  <c r="F125" i="37"/>
  <c r="F126" i="37"/>
  <c r="I126" i="37" s="1"/>
  <c r="F127" i="37"/>
  <c r="F128" i="37"/>
  <c r="F129" i="37"/>
  <c r="F130" i="37"/>
  <c r="I130" i="37" s="1"/>
  <c r="F131" i="37"/>
  <c r="I131" i="37" s="1"/>
  <c r="F132" i="37"/>
  <c r="I132" i="37" s="1"/>
  <c r="F122" i="37"/>
  <c r="I122" i="37" s="1"/>
  <c r="F115" i="37"/>
  <c r="I115" i="37" s="1"/>
  <c r="F116" i="37"/>
  <c r="F117" i="37"/>
  <c r="I117" i="37" s="1"/>
  <c r="F118" i="37"/>
  <c r="F119" i="37"/>
  <c r="F114" i="37"/>
  <c r="D132" i="37"/>
  <c r="D130" i="37"/>
  <c r="G130" i="37" s="1"/>
  <c r="D129" i="37"/>
  <c r="E132" i="37"/>
  <c r="H132" i="37" s="1"/>
  <c r="E130" i="37"/>
  <c r="H130" i="37" s="1"/>
  <c r="E129" i="37"/>
  <c r="H129" i="37" s="1"/>
  <c r="I116" i="37"/>
  <c r="I118" i="37"/>
  <c r="I120" i="37"/>
  <c r="I121" i="37"/>
  <c r="I125" i="37"/>
  <c r="I127" i="37"/>
  <c r="I128" i="37"/>
  <c r="I129" i="37"/>
  <c r="H115" i="37"/>
  <c r="H116" i="37"/>
  <c r="H117" i="37"/>
  <c r="H118" i="37"/>
  <c r="H119" i="37"/>
  <c r="H120" i="37"/>
  <c r="H121" i="37"/>
  <c r="H122" i="37"/>
  <c r="H123" i="37"/>
  <c r="H124" i="37"/>
  <c r="H125" i="37"/>
  <c r="H126" i="37"/>
  <c r="H127" i="37"/>
  <c r="H128" i="37"/>
  <c r="H131" i="37"/>
  <c r="H114" i="37"/>
  <c r="G115" i="37"/>
  <c r="G116" i="37"/>
  <c r="G117" i="37"/>
  <c r="G118" i="37"/>
  <c r="G119" i="37"/>
  <c r="G120" i="37"/>
  <c r="G121" i="37"/>
  <c r="G122" i="37"/>
  <c r="G123" i="37"/>
  <c r="G124" i="37"/>
  <c r="G125" i="37"/>
  <c r="G126" i="37"/>
  <c r="G127" i="37"/>
  <c r="G128" i="37"/>
  <c r="G131" i="37"/>
  <c r="G132" i="37"/>
  <c r="G114" i="37"/>
  <c r="E119" i="37"/>
  <c r="D119" i="37"/>
  <c r="I11" i="37"/>
  <c r="I12" i="37"/>
  <c r="I13" i="37"/>
  <c r="I14" i="37"/>
  <c r="I16" i="37"/>
  <c r="I17" i="37"/>
  <c r="I18" i="37"/>
  <c r="I19" i="37"/>
  <c r="I20" i="37"/>
  <c r="I21" i="37"/>
  <c r="I22" i="37"/>
  <c r="I23" i="37"/>
  <c r="I24" i="37"/>
  <c r="I28" i="37"/>
  <c r="I10" i="37"/>
  <c r="F28" i="37"/>
  <c r="F19" i="37"/>
  <c r="F20" i="37"/>
  <c r="F21" i="37"/>
  <c r="F22" i="37"/>
  <c r="F23" i="37"/>
  <c r="F24" i="37"/>
  <c r="F25" i="37"/>
  <c r="I25" i="37" s="1"/>
  <c r="F18" i="37"/>
  <c r="F11" i="37"/>
  <c r="F12" i="37"/>
  <c r="F13" i="37"/>
  <c r="F14" i="37"/>
  <c r="F15" i="37"/>
  <c r="I15" i="37" s="1"/>
  <c r="F10" i="37"/>
  <c r="I42" i="37"/>
  <c r="I43" i="37"/>
  <c r="I44" i="37"/>
  <c r="I45" i="37"/>
  <c r="I46" i="37"/>
  <c r="I47" i="37"/>
  <c r="I48" i="37"/>
  <c r="I49" i="37"/>
  <c r="I50" i="37"/>
  <c r="I51" i="37"/>
  <c r="I52" i="37"/>
  <c r="I53" i="37"/>
  <c r="I54" i="37"/>
  <c r="I55" i="37"/>
  <c r="I56" i="37"/>
  <c r="I57" i="37"/>
  <c r="I58" i="37"/>
  <c r="I59" i="37"/>
  <c r="I41" i="37"/>
  <c r="F42" i="37"/>
  <c r="F43" i="37"/>
  <c r="F44" i="37"/>
  <c r="F45" i="37"/>
  <c r="F46" i="37"/>
  <c r="F47" i="37"/>
  <c r="F48" i="37"/>
  <c r="F49" i="37"/>
  <c r="F50" i="37"/>
  <c r="F51" i="37"/>
  <c r="F52" i="37"/>
  <c r="F53" i="37"/>
  <c r="F54" i="37"/>
  <c r="F55" i="37"/>
  <c r="F56" i="37"/>
  <c r="F57" i="37"/>
  <c r="F58" i="37"/>
  <c r="F59" i="37"/>
  <c r="F41" i="37"/>
  <c r="F80" i="37"/>
  <c r="F81" i="37"/>
  <c r="F82" i="37"/>
  <c r="F83" i="37"/>
  <c r="F84" i="37"/>
  <c r="F85" i="37"/>
  <c r="F87" i="37"/>
  <c r="F88" i="37"/>
  <c r="F79" i="37"/>
  <c r="F72" i="37"/>
  <c r="F73" i="37"/>
  <c r="F74" i="37"/>
  <c r="F75" i="37"/>
  <c r="F71" i="37"/>
  <c r="F148" i="37"/>
  <c r="F149" i="37"/>
  <c r="F147" i="37"/>
  <c r="F142" i="37"/>
  <c r="F143" i="37"/>
  <c r="F144" i="37"/>
  <c r="F141" i="37"/>
  <c r="D150" i="37"/>
  <c r="F150" i="37" s="1"/>
  <c r="D144" i="37"/>
  <c r="G71" i="37"/>
  <c r="D87" i="37"/>
  <c r="D89" i="37" s="1"/>
  <c r="D76" i="37"/>
  <c r="F89" i="37" l="1"/>
  <c r="D151" i="37"/>
  <c r="F151" i="37" s="1"/>
  <c r="I119" i="37"/>
  <c r="I114" i="37"/>
  <c r="G42" i="37" l="1"/>
  <c r="G43" i="37"/>
  <c r="G44" i="37"/>
  <c r="G45" i="37"/>
  <c r="G46" i="37"/>
  <c r="G47" i="37"/>
  <c r="G48" i="37"/>
  <c r="G49" i="37"/>
  <c r="G50" i="37"/>
  <c r="G51" i="37"/>
  <c r="G52" i="37"/>
  <c r="G53" i="37"/>
  <c r="G54" i="37"/>
  <c r="G55" i="37"/>
  <c r="G56" i="37"/>
  <c r="G57" i="37"/>
  <c r="G58" i="37"/>
  <c r="G59" i="37"/>
  <c r="G41" i="37"/>
  <c r="H46" i="37"/>
  <c r="H57" i="37" s="1"/>
  <c r="H59" i="37" s="1"/>
  <c r="D59" i="37"/>
  <c r="D57" i="37"/>
  <c r="D56" i="37"/>
  <c r="D46" i="37"/>
  <c r="G11" i="37"/>
  <c r="G12" i="37"/>
  <c r="G13" i="37"/>
  <c r="G14" i="37"/>
  <c r="G15" i="37"/>
  <c r="G16" i="37"/>
  <c r="G17" i="37"/>
  <c r="G18" i="37"/>
  <c r="G19" i="37"/>
  <c r="G20" i="37"/>
  <c r="G21" i="37"/>
  <c r="G22" i="37"/>
  <c r="G23" i="37"/>
  <c r="G24" i="37"/>
  <c r="G25" i="37"/>
  <c r="G10" i="37"/>
  <c r="D26" i="37"/>
  <c r="F26" i="37" s="1"/>
  <c r="I26" i="37" s="1"/>
  <c r="J37" i="31"/>
  <c r="J38" i="31" s="1"/>
  <c r="J39" i="31" s="1"/>
  <c r="J32" i="31"/>
  <c r="H39" i="31"/>
  <c r="H38" i="31"/>
  <c r="H37" i="31"/>
  <c r="H32" i="31"/>
  <c r="E39" i="31"/>
  <c r="E38" i="31"/>
  <c r="E37" i="31"/>
  <c r="E32" i="31"/>
  <c r="J18" i="31"/>
  <c r="J12" i="31"/>
  <c r="J19" i="31" s="1"/>
  <c r="D19" i="31"/>
  <c r="E19" i="31"/>
  <c r="F19" i="31"/>
  <c r="H19" i="31"/>
  <c r="H18" i="31"/>
  <c r="H12" i="31"/>
  <c r="E17" i="31"/>
  <c r="E12" i="31"/>
  <c r="G151" i="37"/>
  <c r="E151" i="37"/>
  <c r="E56" i="37"/>
  <c r="E57" i="37" s="1"/>
  <c r="E59" i="37" s="1"/>
  <c r="E46" i="37"/>
  <c r="H56" i="37"/>
  <c r="J59" i="37"/>
  <c r="J57" i="37"/>
  <c r="J56" i="37"/>
  <c r="J46" i="37"/>
  <c r="G19" i="36"/>
  <c r="D39" i="2"/>
  <c r="D34" i="2"/>
  <c r="C34" i="2"/>
  <c r="B34" i="2"/>
  <c r="D35" i="2"/>
  <c r="F14" i="36"/>
  <c r="E15" i="36"/>
  <c r="E16" i="36"/>
  <c r="E6" i="36"/>
  <c r="E7" i="36"/>
  <c r="E5" i="36"/>
  <c r="D13" i="36"/>
  <c r="D14" i="36"/>
  <c r="D15" i="36"/>
  <c r="D16" i="36"/>
  <c r="D12" i="36"/>
  <c r="D6" i="36"/>
  <c r="D7" i="36"/>
  <c r="D8" i="36"/>
  <c r="D5" i="36"/>
  <c r="F15" i="36"/>
  <c r="F16" i="36"/>
  <c r="F13" i="36"/>
  <c r="F7" i="36"/>
  <c r="F6" i="36"/>
  <c r="F5" i="36"/>
  <c r="G16" i="36"/>
  <c r="G15" i="36"/>
  <c r="G14" i="36"/>
  <c r="G13" i="36"/>
  <c r="G12" i="36"/>
  <c r="G7" i="36"/>
  <c r="G8" i="36"/>
  <c r="G6" i="36"/>
  <c r="G5" i="36"/>
  <c r="F17" i="2"/>
  <c r="D30" i="2"/>
  <c r="D26" i="2"/>
  <c r="G26" i="37" l="1"/>
  <c r="D27" i="37"/>
  <c r="C8" i="36"/>
  <c r="C5" i="36"/>
  <c r="G20" i="36" l="1"/>
  <c r="F27" i="37"/>
  <c r="I27" i="37" s="1"/>
  <c r="G27" i="37"/>
  <c r="B4" i="29"/>
  <c r="G4" i="29" s="1"/>
  <c r="C20" i="36" l="1"/>
  <c r="G21" i="36"/>
  <c r="G20" i="29"/>
  <c r="H21" i="29"/>
  <c r="N13" i="29" l="1"/>
  <c r="N14" i="29"/>
  <c r="C4" i="36" l="1"/>
  <c r="C7" i="36"/>
  <c r="C6" i="36"/>
  <c r="C12" i="36" l="1"/>
  <c r="E9" i="36" l="1"/>
  <c r="O19" i="2"/>
  <c r="O20" i="36" l="1"/>
  <c r="M20" i="36"/>
  <c r="L17" i="36"/>
  <c r="K17" i="36"/>
  <c r="J17" i="36"/>
  <c r="O16" i="36"/>
  <c r="M16" i="36"/>
  <c r="O15" i="36"/>
  <c r="M15" i="36"/>
  <c r="O14" i="36"/>
  <c r="M14" i="36"/>
  <c r="G17" i="36"/>
  <c r="O13" i="36"/>
  <c r="M13" i="36"/>
  <c r="O12" i="36"/>
  <c r="M12" i="36"/>
  <c r="L9" i="36"/>
  <c r="K9" i="36"/>
  <c r="J9" i="36"/>
  <c r="H9" i="36"/>
  <c r="H19" i="36" s="1"/>
  <c r="H21" i="36" s="1"/>
  <c r="G9" i="36"/>
  <c r="O8" i="36"/>
  <c r="M8" i="36"/>
  <c r="O7" i="36"/>
  <c r="N7" i="36"/>
  <c r="M7" i="36"/>
  <c r="O6" i="36"/>
  <c r="M6" i="36"/>
  <c r="O5" i="36"/>
  <c r="M5" i="36"/>
  <c r="B21" i="36"/>
  <c r="D17" i="36"/>
  <c r="C16" i="36"/>
  <c r="N16" i="36" s="1"/>
  <c r="C15" i="36"/>
  <c r="N15" i="36" s="1"/>
  <c r="C13" i="36"/>
  <c r="N13" i="36" s="1"/>
  <c r="E17" i="36"/>
  <c r="D9" i="36"/>
  <c r="N8" i="36"/>
  <c r="N6" i="36"/>
  <c r="D19" i="36" l="1"/>
  <c r="D21" i="36" s="1"/>
  <c r="M17" i="36"/>
  <c r="K19" i="36"/>
  <c r="K21" i="36" s="1"/>
  <c r="O17" i="36"/>
  <c r="O9" i="36"/>
  <c r="M9" i="36"/>
  <c r="L19" i="36"/>
  <c r="L21" i="36" s="1"/>
  <c r="E19" i="36"/>
  <c r="E21" i="36" s="1"/>
  <c r="J19" i="36"/>
  <c r="J21" i="36" s="1"/>
  <c r="O19" i="36" l="1"/>
  <c r="O21" i="36" s="1"/>
  <c r="M19" i="36"/>
  <c r="M21" i="36" s="1"/>
  <c r="N12" i="36"/>
  <c r="H13" i="2"/>
  <c r="H14" i="2"/>
  <c r="H16" i="2"/>
  <c r="H12" i="2"/>
  <c r="I7" i="2" l="1"/>
  <c r="I8" i="2"/>
  <c r="I4" i="2"/>
  <c r="I13" i="2" l="1"/>
  <c r="L13" i="2" s="1"/>
  <c r="P13" i="2" s="1"/>
  <c r="I15" i="2"/>
  <c r="I16" i="2"/>
  <c r="L16" i="2" s="1"/>
  <c r="P16" i="2" s="1"/>
  <c r="H5" i="2" l="1"/>
  <c r="H7" i="2"/>
  <c r="L7" i="2" s="1"/>
  <c r="P7" i="2" s="1"/>
  <c r="H8" i="2"/>
  <c r="L8" i="2" s="1"/>
  <c r="P8" i="2" s="1"/>
  <c r="H4" i="2"/>
  <c r="L4" i="2" s="1"/>
  <c r="P4" i="2" s="1"/>
  <c r="N6" i="29" l="1"/>
  <c r="C6" i="2" s="1"/>
  <c r="H15" i="2" l="1"/>
  <c r="L15" i="2" s="1"/>
  <c r="P15" i="2" s="1"/>
  <c r="H6" i="2"/>
  <c r="I6" i="2" l="1"/>
  <c r="L6" i="2" s="1"/>
  <c r="G19" i="29"/>
  <c r="P6" i="2" l="1"/>
  <c r="B12" i="29"/>
  <c r="G12" i="29" s="1"/>
  <c r="I12" i="2"/>
  <c r="L12" i="2" s="1"/>
  <c r="F17" i="36" l="1"/>
  <c r="C14" i="36"/>
  <c r="I14" i="2"/>
  <c r="L14" i="2" s="1"/>
  <c r="P14" i="2" s="1"/>
  <c r="P12" i="2"/>
  <c r="P17" i="2" l="1"/>
  <c r="N14" i="36"/>
  <c r="N17" i="36" s="1"/>
  <c r="C17" i="36"/>
  <c r="L17" i="2"/>
  <c r="B16" i="29"/>
  <c r="B14" i="29"/>
  <c r="B13" i="29"/>
  <c r="B8" i="29"/>
  <c r="B7" i="29"/>
  <c r="B6" i="29"/>
  <c r="B5" i="29"/>
  <c r="M14" i="29" l="1"/>
  <c r="B14" i="2" s="1"/>
  <c r="M8" i="29"/>
  <c r="B8" i="2" s="1"/>
  <c r="M16" i="29"/>
  <c r="B16" i="2" s="1"/>
  <c r="M12" i="29"/>
  <c r="M7" i="29"/>
  <c r="B7" i="2" s="1"/>
  <c r="M6" i="29"/>
  <c r="B6" i="2" s="1"/>
  <c r="M13" i="29"/>
  <c r="B13" i="2" s="1"/>
  <c r="J12" i="2"/>
  <c r="J7" i="2"/>
  <c r="J4" i="2"/>
  <c r="J6" i="2"/>
  <c r="J8" i="2"/>
  <c r="B9" i="29"/>
  <c r="M4" i="29"/>
  <c r="B4" i="2" s="1"/>
  <c r="B12" i="2" l="1"/>
  <c r="B15" i="29"/>
  <c r="L17" i="29"/>
  <c r="K17" i="29"/>
  <c r="J17" i="29"/>
  <c r="F17" i="29"/>
  <c r="E17" i="29"/>
  <c r="D17" i="29"/>
  <c r="C17" i="29"/>
  <c r="O16" i="29"/>
  <c r="D16" i="2" s="1"/>
  <c r="N16" i="29"/>
  <c r="C16" i="2" s="1"/>
  <c r="O15" i="29"/>
  <c r="D15" i="2" s="1"/>
  <c r="N15" i="29"/>
  <c r="C15" i="2" s="1"/>
  <c r="O14" i="29"/>
  <c r="D14" i="2" s="1"/>
  <c r="C14" i="2"/>
  <c r="O13" i="29"/>
  <c r="D13" i="2" s="1"/>
  <c r="C13" i="2"/>
  <c r="O12" i="29"/>
  <c r="D12" i="2" s="1"/>
  <c r="N12" i="29"/>
  <c r="I12" i="29"/>
  <c r="L9" i="29"/>
  <c r="K9" i="29"/>
  <c r="J9" i="29"/>
  <c r="D9" i="29"/>
  <c r="C9" i="29"/>
  <c r="O8" i="29"/>
  <c r="D8" i="2" s="1"/>
  <c r="N8" i="29"/>
  <c r="C8" i="2" s="1"/>
  <c r="O7" i="29"/>
  <c r="D7" i="2" s="1"/>
  <c r="N7" i="29"/>
  <c r="C7" i="2" s="1"/>
  <c r="O6" i="29"/>
  <c r="D6" i="2" s="1"/>
  <c r="E9" i="29"/>
  <c r="O5" i="29"/>
  <c r="D5" i="2" s="1"/>
  <c r="N5" i="29"/>
  <c r="O4" i="29"/>
  <c r="D4" i="2" s="1"/>
  <c r="N4" i="29"/>
  <c r="C4" i="2" s="1"/>
  <c r="F9" i="36" l="1"/>
  <c r="F19" i="36" s="1"/>
  <c r="F21" i="36" s="1"/>
  <c r="I5" i="2"/>
  <c r="L5" i="2" s="1"/>
  <c r="C12" i="2"/>
  <c r="E12" i="2" s="1"/>
  <c r="L18" i="29"/>
  <c r="E4" i="2"/>
  <c r="M15" i="29"/>
  <c r="B15" i="2" s="1"/>
  <c r="B17" i="29"/>
  <c r="B18" i="29" s="1"/>
  <c r="E6" i="2"/>
  <c r="M6" i="2" s="1"/>
  <c r="E7" i="2"/>
  <c r="E8" i="2"/>
  <c r="E13" i="2"/>
  <c r="E14" i="2"/>
  <c r="E16" i="2"/>
  <c r="K18" i="29"/>
  <c r="D18" i="29"/>
  <c r="M5" i="29"/>
  <c r="B5" i="2" s="1"/>
  <c r="B9" i="2" s="1"/>
  <c r="G8" i="29"/>
  <c r="I8" i="29" s="1"/>
  <c r="I4" i="29"/>
  <c r="G16" i="29"/>
  <c r="I16" i="29" s="1"/>
  <c r="F18" i="29"/>
  <c r="J18" i="29"/>
  <c r="G5" i="29"/>
  <c r="I5" i="29" s="1"/>
  <c r="N9" i="29"/>
  <c r="O17" i="29"/>
  <c r="N17" i="29"/>
  <c r="O9" i="29"/>
  <c r="C18" i="29"/>
  <c r="G13" i="29"/>
  <c r="I13" i="29" s="1"/>
  <c r="G15" i="29"/>
  <c r="I15" i="29" s="1"/>
  <c r="G14" i="29"/>
  <c r="I14" i="29" s="1"/>
  <c r="H18" i="29"/>
  <c r="G21" i="29" s="1"/>
  <c r="E18" i="29"/>
  <c r="G7" i="29"/>
  <c r="I7" i="29" s="1"/>
  <c r="B17" i="2" l="1"/>
  <c r="B19" i="2" s="1"/>
  <c r="D25" i="2" s="1"/>
  <c r="E15" i="2"/>
  <c r="E17" i="2" s="1"/>
  <c r="J5" i="2"/>
  <c r="C9" i="36"/>
  <c r="C19" i="36" s="1"/>
  <c r="C21" i="36" s="1"/>
  <c r="N5" i="36"/>
  <c r="N18" i="29"/>
  <c r="M17" i="29"/>
  <c r="M9" i="29"/>
  <c r="O18" i="29"/>
  <c r="I17" i="29"/>
  <c r="G17" i="29"/>
  <c r="G6" i="29"/>
  <c r="N9" i="36" l="1"/>
  <c r="C5" i="2"/>
  <c r="P5" i="2"/>
  <c r="P9" i="2" s="1"/>
  <c r="P19" i="2" s="1"/>
  <c r="L9" i="2"/>
  <c r="M18" i="29"/>
  <c r="I6" i="29"/>
  <c r="I9" i="29" s="1"/>
  <c r="I18" i="29" s="1"/>
  <c r="G9" i="29"/>
  <c r="G18" i="29" s="1"/>
  <c r="N19" i="36" l="1"/>
  <c r="N21" i="36" s="1"/>
  <c r="C9" i="2"/>
  <c r="B29" i="2" s="1"/>
  <c r="E5" i="2"/>
  <c r="G5" i="2" s="1"/>
  <c r="G17" i="2"/>
  <c r="E9" i="2" l="1"/>
  <c r="E19" i="2" s="1"/>
  <c r="L19" i="2"/>
  <c r="F9" i="2" l="1"/>
  <c r="F19" i="2" l="1"/>
  <c r="G19" i="2" s="1"/>
  <c r="J16" i="2"/>
  <c r="J15" i="2"/>
  <c r="J14" i="2"/>
  <c r="I9" i="2"/>
  <c r="H17" i="2"/>
  <c r="J13" i="2"/>
  <c r="I17" i="2"/>
  <c r="H9" i="2"/>
  <c r="J17" i="2" l="1"/>
  <c r="J9" i="2"/>
  <c r="M8" i="2"/>
  <c r="D9" i="2"/>
  <c r="B25" i="2" s="1"/>
  <c r="B38" i="2" s="1"/>
  <c r="D17" i="2"/>
  <c r="C25" i="2" s="1"/>
  <c r="I19" i="2"/>
  <c r="H19" i="2"/>
  <c r="J19" i="2" l="1"/>
  <c r="G16" i="2"/>
  <c r="K16" i="2" s="1"/>
  <c r="M16" i="2"/>
  <c r="G7" i="2"/>
  <c r="K7" i="2" s="1"/>
  <c r="M7" i="2"/>
  <c r="K5" i="2"/>
  <c r="M5" i="2"/>
  <c r="G8" i="2"/>
  <c r="K8" i="2" s="1"/>
  <c r="G6" i="2"/>
  <c r="K6" i="2" s="1"/>
  <c r="G14" i="2"/>
  <c r="K14" i="2" s="1"/>
  <c r="M14" i="2"/>
  <c r="G15" i="2"/>
  <c r="K15" i="2" s="1"/>
  <c r="M15" i="2"/>
  <c r="G12" i="2"/>
  <c r="K12" i="2" s="1"/>
  <c r="M12" i="2"/>
  <c r="C17" i="2"/>
  <c r="D19" i="2"/>
  <c r="C19" i="2" l="1"/>
  <c r="D29" i="2" s="1"/>
  <c r="D38" i="2" s="1"/>
  <c r="C29" i="2"/>
  <c r="C38" i="2" s="1"/>
  <c r="M13" i="2"/>
  <c r="G13" i="2" l="1"/>
  <c r="K13" i="2" s="1"/>
  <c r="M17" i="2"/>
  <c r="K17" i="2" l="1"/>
  <c r="M4" i="2" l="1"/>
  <c r="G4" i="2" l="1"/>
  <c r="K4" i="2" s="1"/>
  <c r="M9" i="2"/>
  <c r="M19" i="2" s="1"/>
  <c r="G9" i="2" l="1"/>
  <c r="K9" i="2" s="1"/>
  <c r="K19" i="2"/>
</calcChain>
</file>

<file path=xl/sharedStrings.xml><?xml version="1.0" encoding="utf-8"?>
<sst xmlns="http://schemas.openxmlformats.org/spreadsheetml/2006/main" count="1143" uniqueCount="446">
  <si>
    <t>Transparensredovisning Trafikavtalet och UA avtalet 2021</t>
  </si>
  <si>
    <t>Sammanfattning medtagna avdelningar</t>
  </si>
  <si>
    <t>Avdelning</t>
  </si>
  <si>
    <t>Avd 2021</t>
  </si>
  <si>
    <t>Trafikavtalet</t>
  </si>
  <si>
    <t>Externa affärer</t>
  </si>
  <si>
    <t>Banavtalet</t>
  </si>
  <si>
    <t>Kommentar</t>
  </si>
  <si>
    <t>x</t>
  </si>
  <si>
    <t>Ej TA. Extern intäkt (vägtrafikledare).</t>
  </si>
  <si>
    <t>Objekt 1941 är inom avtalet, 1940 är utom avtalet.</t>
  </si>
  <si>
    <t>Avdelningen är avvecklat efter omorganisatinen och medarbetare är omflyttade till andra avdelningar.</t>
  </si>
  <si>
    <t>Internintäkt för M33 intergrering och externa intäkter (Covid 19)</t>
  </si>
  <si>
    <t>5211..5221</t>
  </si>
  <si>
    <t>Extern intäkt för sjuklönekostnader (Covid19)</t>
  </si>
  <si>
    <t>Allt är inom avtalet</t>
  </si>
  <si>
    <t>4000..4118</t>
  </si>
  <si>
    <t>Inom avtalet, utlåning till säkerhet och HR. Intern intäkt från Infrastruktur.</t>
  </si>
  <si>
    <t>Allt inom TA</t>
  </si>
  <si>
    <t>Allt inom avtal som inte har kod 9800, kontrollera intäkter från externa kunder och vad de har objekt och om det är marginal på det? Huvudrevision ses som intern.</t>
  </si>
  <si>
    <t>Allt inom avtal. En del extern intäkt särredovisas (Skadeersättning).</t>
  </si>
  <si>
    <t>Allt är inom avtal</t>
  </si>
  <si>
    <t>Nettot på avd internt. Intern intäkt  särredovisas.</t>
  </si>
  <si>
    <t>Externt (Ecova och seriefel)</t>
  </si>
  <si>
    <t>Jan-mars. Objekt 9800 på externa försäljning, övrigt är inom entreprenadavtalet. Om poster utan objekt är de inom avtalet. Kontrollera så att alla overheadkostnader fördelas mellan externt och entreprenadavtal, gör det annars via schablon</t>
  </si>
  <si>
    <t>Intäkter TA. Allt inom avtal.</t>
  </si>
  <si>
    <t>7900..7999 (KT tillhörde GST)</t>
  </si>
  <si>
    <t>8000..8512</t>
  </si>
  <si>
    <t>Objektsredovisning - fördela resultat mellan Banavtal + tillägg (5301-5303) och Externt. Viktigt är att fördela det som ligger utan objekt korrekt per objekt.</t>
  </si>
  <si>
    <t>Övriga avd GS AB</t>
  </si>
  <si>
    <t>1371..1373</t>
  </si>
  <si>
    <t>Övriga fakturerade tjänster</t>
  </si>
  <si>
    <t>6122..6123</t>
  </si>
  <si>
    <t>Allt inom avtalet</t>
  </si>
  <si>
    <t>Metod</t>
  </si>
  <si>
    <t>Öppna Qlick View aktuell avdelning eller spann av avdelningar, fyll i totala siffror 2017 utan något internt eliminerat på alla rader i kolumn H</t>
  </si>
  <si>
    <t>Lägg de interna transaktionerna inom avd eller spann av avdelningar i kolumn E genom val av korrekt motpart i Qlick View</t>
  </si>
  <si>
    <t>Lägg de interna transaktionerna inom AO Spv exkl egen avd eller spann av avdelningar i kolumn F genom val av alla motparts avdelningar 4670, 6999 tom 7999 förutom den egna/de egna i Qlick View</t>
  </si>
  <si>
    <t>Fördela resterande poster mellan inom avtal/externt resultat och Funktions samt tilläggsavtal i kolumn B-D genom val av motpart andra än 4670, 6999 till 7999 och objekt för respektive del i Qlick View</t>
  </si>
  <si>
    <t>Diff i kolumn I ska vara 0 eller nära 0 på varje flik</t>
  </si>
  <si>
    <t>På fliken sammanställning resultat ska belopp för avd 4670, 6999 till 7999 fyllas i kolumn F inklusive interna poster</t>
  </si>
  <si>
    <t>På fliken sammanställning resultat ska belopp för avd 4670, 6999 till 7999 fyllas i kolumn L exklusive interna poster</t>
  </si>
  <si>
    <t>Kolumn L ska vara samma som kolumn E, då är omslutning och resultat korrekt</t>
  </si>
  <si>
    <t>Differens i kolumn K ska vara 0 eller nära 0, då är alla poster medtagna</t>
  </si>
  <si>
    <t>När detta stämmer gå in på respektive flik och gör manuella korrigeringar där redovisningen inte hela vägen ger rätt resultat mellan avtal/externt/ Banteknik</t>
  </si>
  <si>
    <t>Inom avtalet</t>
  </si>
  <si>
    <t>Externa intäkter</t>
  </si>
  <si>
    <t>Banavtal</t>
  </si>
  <si>
    <t>Summa</t>
  </si>
  <si>
    <t>Resultat TA &amp; BA inklusive interna poster qv</t>
  </si>
  <si>
    <t>Diff</t>
  </si>
  <si>
    <t>Interna poster inom avd</t>
  </si>
  <si>
    <t>Interna poster inom TA och BA</t>
  </si>
  <si>
    <t>Total diff</t>
  </si>
  <si>
    <t>Resultat TA &amp; BA utan interna poster qv</t>
  </si>
  <si>
    <t>Enligt RR GSAB</t>
  </si>
  <si>
    <t>Intäkter</t>
  </si>
  <si>
    <t>Trafik spårvagn</t>
  </si>
  <si>
    <t>Spår och anläggning</t>
  </si>
  <si>
    <t>Sålda tjänster</t>
  </si>
  <si>
    <t>Aktivering anläggningstillgångar</t>
  </si>
  <si>
    <t>Övriga intäkter</t>
  </si>
  <si>
    <t>Summa Intäkter</t>
  </si>
  <si>
    <t>Kostnader</t>
  </si>
  <si>
    <t>Material och köpta tjänster</t>
  </si>
  <si>
    <t>Lokalkostnader</t>
  </si>
  <si>
    <t>Övriga kostnader</t>
  </si>
  <si>
    <t>Personalkostnader</t>
  </si>
  <si>
    <t>Avskrivningar</t>
  </si>
  <si>
    <t>Summa kostnader</t>
  </si>
  <si>
    <t>Resultat före finansiella poster</t>
  </si>
  <si>
    <t>Konkurrensskyddad verksamhet</t>
  </si>
  <si>
    <t>Resultat</t>
  </si>
  <si>
    <t>Konkurrensutsatt verksamhet</t>
  </si>
  <si>
    <t>Totalt företaget</t>
  </si>
  <si>
    <t>Resultaträkning Intäkter TA tkr</t>
  </si>
  <si>
    <t>Manuella korrigeringar</t>
  </si>
  <si>
    <t>Summa till sammanställning</t>
  </si>
  <si>
    <t>Funktionsavtal och TFA</t>
  </si>
  <si>
    <t>Interna poster Trafikavtal mot Banavtal och KT</t>
  </si>
  <si>
    <t>RR i Qlick View</t>
  </si>
  <si>
    <t>Funktions- avtal och TFA</t>
  </si>
  <si>
    <t>FINANSIELLA INTÄKTER</t>
  </si>
  <si>
    <t>FINANSIELLA KOSTNADER</t>
  </si>
  <si>
    <t>Resultat efter finansiella poster</t>
  </si>
  <si>
    <t>Kommentarer</t>
  </si>
  <si>
    <t xml:space="preserve"> </t>
  </si>
  <si>
    <t>Konto</t>
  </si>
  <si>
    <t>Utfall</t>
  </si>
  <si>
    <t>Budget</t>
  </si>
  <si>
    <t>Avvikelse</t>
  </si>
  <si>
    <t>Fg år</t>
  </si>
  <si>
    <t>Avvikelse.</t>
  </si>
  <si>
    <t>Ack Utfall</t>
  </si>
  <si>
    <t>Ack Budget</t>
  </si>
  <si>
    <t>Ack Fg år</t>
  </si>
  <si>
    <t>Årsbudget</t>
  </si>
  <si>
    <t>LINJETR &amp; ÖVR TR TJ AO SPÅR</t>
  </si>
  <si>
    <t>3110 Linjetrafik spårvagn, VT</t>
  </si>
  <si>
    <t>3120 Ersättn trafik för spårv, TK</t>
  </si>
  <si>
    <t>3130 Beställningstrafik spårvagn</t>
  </si>
  <si>
    <t>3140 Övriga externa trafikeringstjä</t>
  </si>
  <si>
    <t>Total</t>
  </si>
  <si>
    <t>BAN- &amp; LEDINGSUNDERHÅLL</t>
  </si>
  <si>
    <t>3310 Ban- och spårarbeten, TK</t>
  </si>
  <si>
    <t>SÅLDA TJÄNSTER</t>
  </si>
  <si>
    <t>3620 Göteborgs Stads Leasing AB</t>
  </si>
  <si>
    <t>3621 Verkstadstj &amp; -produkter, övr</t>
  </si>
  <si>
    <t>3623 Trafikeringstjänst TK</t>
  </si>
  <si>
    <t>3624 Trafikeringstjänster övriga</t>
  </si>
  <si>
    <t>3625 Konsulttjänster</t>
  </si>
  <si>
    <t>3642 Kontorsservice</t>
  </si>
  <si>
    <t>9360 Företagsledning VD &amp; staber</t>
  </si>
  <si>
    <t>9361 Löneadministration</t>
  </si>
  <si>
    <t>9362 Kontorsservice</t>
  </si>
  <si>
    <t>9363 Bolagsgemensamt</t>
  </si>
  <si>
    <t>9364 Verkstadstjänster km-avtal</t>
  </si>
  <si>
    <t>9365 Trafiktjänster</t>
  </si>
  <si>
    <t>9366 Verkstadstjänster</t>
  </si>
  <si>
    <t>9367 Administrativa tjänster</t>
  </si>
  <si>
    <t>9368 Uthyrning</t>
  </si>
  <si>
    <t>9369 Övriga bolagsinterna tjänster</t>
  </si>
  <si>
    <t>9372 Trafikeringstjänster</t>
  </si>
  <si>
    <t>9377 Trafikledningstjänster</t>
  </si>
  <si>
    <t>TILLVERKN EGNA ANLÄGGN</t>
  </si>
  <si>
    <t>3850 Tillv egna anläggningstillg.</t>
  </si>
  <si>
    <t>ÖVRIGA INTÄKTER</t>
  </si>
  <si>
    <t>3612 Försäljn material (ej förråd)</t>
  </si>
  <si>
    <t>3740 Öresutjämning, momsredovisning</t>
  </si>
  <si>
    <t>3901 Matsalar, lunch</t>
  </si>
  <si>
    <t>3909 Matsalar, övrigt</t>
  </si>
  <si>
    <t>3960 Kursdifferenser av rörelsekara</t>
  </si>
  <si>
    <t>3977 Vinst avyttring inventarier</t>
  </si>
  <si>
    <t>3981 Skadeersättning kollision</t>
  </si>
  <si>
    <t>3982 Skadeersättning stillestånd</t>
  </si>
  <si>
    <t>3983 Skadeersättning övrigt</t>
  </si>
  <si>
    <t>3990 Ej momsplikt hyra/Övr intäkter</t>
  </si>
  <si>
    <t>3992 Övriga intäkter momsplikt 25%</t>
  </si>
  <si>
    <t>9399 Övriga intäkter</t>
  </si>
  <si>
    <t>SUMMA INTÄKTER</t>
  </si>
  <si>
    <t>DRIFT MATERIAL TJÄNSTER</t>
  </si>
  <si>
    <t>4312 Drivmedel diesel</t>
  </si>
  <si>
    <t>4314 Drivmedel RME</t>
  </si>
  <si>
    <t>4315 Drivmedel naturgas</t>
  </si>
  <si>
    <t>4317 Leasing hyra av fordon</t>
  </si>
  <si>
    <t>4322 Fordonsskatt</t>
  </si>
  <si>
    <t>4340 Reparation &amp; underhåll fordon</t>
  </si>
  <si>
    <t>4345 Bärgning</t>
  </si>
  <si>
    <t>4349 Övrig drift fordon</t>
  </si>
  <si>
    <t>4509 Matsalar, övrigt</t>
  </si>
  <si>
    <t>4510 Elmaterial</t>
  </si>
  <si>
    <t>4520 Färg kemisktekniska produkter</t>
  </si>
  <si>
    <t>4521 Gas (acetylen gasol syre)</t>
  </si>
  <si>
    <t>4525 Tillsats- och förbrukn matr</t>
  </si>
  <si>
    <t>4526 Bromssand</t>
  </si>
  <si>
    <t>4550 Stång balk plåt</t>
  </si>
  <si>
    <t>4551 Maskin- och verktygsdelar</t>
  </si>
  <si>
    <t>4560 Fordonsdelar</t>
  </si>
  <si>
    <t>4562 Biljettmaskiner</t>
  </si>
  <si>
    <t>4565 Glasrutor fordon</t>
  </si>
  <si>
    <t>4570 Radiomaterial</t>
  </si>
  <si>
    <t>4599 Material övrigt</t>
  </si>
  <si>
    <t>4623 Avfall</t>
  </si>
  <si>
    <t>4624 Miljöfarligt avfall</t>
  </si>
  <si>
    <t>4636 Lastbiltransporter</t>
  </si>
  <si>
    <t>4637 Trailertransporter</t>
  </si>
  <si>
    <t>4646 Frakter och emballage</t>
  </si>
  <si>
    <t>4647 Tull- &amp; speditionsavgifter</t>
  </si>
  <si>
    <t>4649 Övriga transporter</t>
  </si>
  <si>
    <t>4652 Entreprenadarbeten löpande</t>
  </si>
  <si>
    <t>4671 Verkstadstjänster</t>
  </si>
  <si>
    <t>4672 Serviceavtal för spårvagnsutr</t>
  </si>
  <si>
    <t>4689 Övriga tjänster för trafikerin</t>
  </si>
  <si>
    <t>4699 Köpta tjänster övrigt</t>
  </si>
  <si>
    <t>4911 Inläggning i förråd SUP</t>
  </si>
  <si>
    <t>4990 Justering av lagerkostnad</t>
  </si>
  <si>
    <t>4992 Just. av lagerkostnad SUP</t>
  </si>
  <si>
    <t>5310 Förbrukningsavg elenergi för</t>
  </si>
  <si>
    <t>9460 Ban- och spårarbeten</t>
  </si>
  <si>
    <t>9466 Övriga tjänster för trafikerin</t>
  </si>
  <si>
    <t>9469 Övriga köpta tjänster</t>
  </si>
  <si>
    <t>LOKALKOSTNADER</t>
  </si>
  <si>
    <t>5010 Lokalhyra</t>
  </si>
  <si>
    <t>5011 Markhyra</t>
  </si>
  <si>
    <t>5030 Egendomsförsäkring</t>
  </si>
  <si>
    <t>5050 Media gemensamt</t>
  </si>
  <si>
    <t>5051 El till lokal</t>
  </si>
  <si>
    <t>5054 Fjärrvärme</t>
  </si>
  <si>
    <t>5058 Vatten</t>
  </si>
  <si>
    <t>5071 Städning lokaler</t>
  </si>
  <si>
    <t>5072 Renhållning yttre</t>
  </si>
  <si>
    <t>5073 Städmaterial</t>
  </si>
  <si>
    <t>5075 Sophämtning slamsugning</t>
  </si>
  <si>
    <t>5076 Destruktion miljöfarligt avfal</t>
  </si>
  <si>
    <t>5081 Reparation &amp; underhåll planera</t>
  </si>
  <si>
    <t>5082 Reparation &amp; underhåll löpande</t>
  </si>
  <si>
    <t>5083 Material för rep o underhåll</t>
  </si>
  <si>
    <t>5084 VVS-material till lokaler</t>
  </si>
  <si>
    <t>5085 Elmaterial till lokaler</t>
  </si>
  <si>
    <t>5087 Brandskydd</t>
  </si>
  <si>
    <t>5090 Övriga lokalkostnader</t>
  </si>
  <si>
    <t>5091 Avtal</t>
  </si>
  <si>
    <t>9507 Städning lokaler</t>
  </si>
  <si>
    <t>9512 Reparation &amp; underhåll löpande</t>
  </si>
  <si>
    <t>ÖVRIGA KOSTNADER</t>
  </si>
  <si>
    <t>5410 Maskiner aggregat</t>
  </si>
  <si>
    <t>5420 Handverktyg instrument</t>
  </si>
  <si>
    <t>5430 Inventarier, möbler</t>
  </si>
  <si>
    <t>5440 Förbrukningsmaterial</t>
  </si>
  <si>
    <t>5450 Leasing, hyra verkst mask -inv</t>
  </si>
  <si>
    <t>5490 Övrig verkstads- och prod utr</t>
  </si>
  <si>
    <t>5510 Rep o underh verkst mask -inv</t>
  </si>
  <si>
    <t>5520 Rep o underh invent o verktyg</t>
  </si>
  <si>
    <t>5580 Beklädnad tvätt</t>
  </si>
  <si>
    <t>5612 Drivmedel diesel</t>
  </si>
  <si>
    <t>5613 Drivmedel El</t>
  </si>
  <si>
    <t>5614 Drivmedel bensin</t>
  </si>
  <si>
    <t>5615 Drivmedel naturgas</t>
  </si>
  <si>
    <t>5616 Drivmedel alternativa bränslen</t>
  </si>
  <si>
    <t>5617 Leasing, hyra av fordon</t>
  </si>
  <si>
    <t>5618 Trängselskatt</t>
  </si>
  <si>
    <t>5621 Fordonsförsäkringar</t>
  </si>
  <si>
    <t>5622 Fordonsskatt</t>
  </si>
  <si>
    <t>5640 Rep o underhåll fordon</t>
  </si>
  <si>
    <t>5690 Övrig drift fordon</t>
  </si>
  <si>
    <t>5911 PR-aktiviteter</t>
  </si>
  <si>
    <t>5912 GS hemsida</t>
  </si>
  <si>
    <t>5914 Event</t>
  </si>
  <si>
    <t>5917 Sociala kanaler</t>
  </si>
  <si>
    <t>5918 Webb</t>
  </si>
  <si>
    <t>5920 Rådgivning/ Arvode</t>
  </si>
  <si>
    <t>5921 Digitala skärmar</t>
  </si>
  <si>
    <t>5980 PR och sponsring</t>
  </si>
  <si>
    <t>6060 Kreditupplysning inkasso</t>
  </si>
  <si>
    <t>6071 Representation avdragsgill</t>
  </si>
  <si>
    <t>6072 Representation ej avdragsgill</t>
  </si>
  <si>
    <t>6090 Övriga reklam- o fsg kostn</t>
  </si>
  <si>
    <t>6091 Kundreklamationer</t>
  </si>
  <si>
    <t>6120 Kontorsmateriel</t>
  </si>
  <si>
    <t>6130 Trycksaker</t>
  </si>
  <si>
    <t>6140 Tidningar tidskrifter facklitt</t>
  </si>
  <si>
    <t>6160 Kontorsmöbler &amp; -inventarier</t>
  </si>
  <si>
    <t>6170 Kontorsmaskiner</t>
  </si>
  <si>
    <t>6180 Datorer, datorutrustning</t>
  </si>
  <si>
    <t>6181 Leasing, hyra kontorsutrustn</t>
  </si>
  <si>
    <t>6185 Mjukvara till datorer</t>
  </si>
  <si>
    <t>6190 Rep &amp; underh kontorsutrustn</t>
  </si>
  <si>
    <t>6199 Övr kontorsutrustning</t>
  </si>
  <si>
    <t>6211 Telefon</t>
  </si>
  <si>
    <t>6212 Mobiltelefon</t>
  </si>
  <si>
    <t>6213 Radiokommunikation</t>
  </si>
  <si>
    <t>6214 Datakommunikation</t>
  </si>
  <si>
    <t>6250 Porto</t>
  </si>
  <si>
    <t>6310 Ansvarsförsäkring, trafikering</t>
  </si>
  <si>
    <t>6319 Övriga försäkringar</t>
  </si>
  <si>
    <t>6320 Skadeersättning</t>
  </si>
  <si>
    <t>6330 Livränta</t>
  </si>
  <si>
    <t>6351 Konstaterade kundförluster</t>
  </si>
  <si>
    <t>6352 Befarade kundförluster</t>
  </si>
  <si>
    <t>6370 Bevakning</t>
  </si>
  <si>
    <t>6380 Parkeringsböter</t>
  </si>
  <si>
    <t>6390 Övriga riskkostnader</t>
  </si>
  <si>
    <t>6410 Styrelsearvoden</t>
  </si>
  <si>
    <t>6420 Revisionsarvoden</t>
  </si>
  <si>
    <t>6540 IT-tjänster</t>
  </si>
  <si>
    <t>6541 IT-tjänster Intraservice</t>
  </si>
  <si>
    <t>6550 Konsultarvode (ej reklam)</t>
  </si>
  <si>
    <t>6551 Konsultomkostnader</t>
  </si>
  <si>
    <t>6555 Koncernledning VD &amp; Staber</t>
  </si>
  <si>
    <t>6557 Kontorsservice</t>
  </si>
  <si>
    <t>6558 Personalservice</t>
  </si>
  <si>
    <t>6560 Serviceavg till branschorg</t>
  </si>
  <si>
    <t>6561 Support &amp; licenser dataprogram</t>
  </si>
  <si>
    <t>6570 Post- &amp; bankavgifter</t>
  </si>
  <si>
    <t>6571 Växlingsavgifter</t>
  </si>
  <si>
    <t>6580 Advokat- &amp; rättegångskostnader</t>
  </si>
  <si>
    <t>6590 Medarbetarkommunikation</t>
  </si>
  <si>
    <t>6599 Övr externa admin tjänster</t>
  </si>
  <si>
    <t>6890 Öresutjämning</t>
  </si>
  <si>
    <t>6894 Ospec kostnader</t>
  </si>
  <si>
    <t>6897 Ospec kostn, systerbolag</t>
  </si>
  <si>
    <t>6940 Lösen stämpelavgifter</t>
  </si>
  <si>
    <t>6950 Radiokomm. radio-&amp; TV-licenser</t>
  </si>
  <si>
    <t>6980 Föreningsavgifter</t>
  </si>
  <si>
    <t>6999 Övriga förvaltningskostnader</t>
  </si>
  <si>
    <t>7973 Förlust avyttring spårvagnar</t>
  </si>
  <si>
    <t>7977 Förlust avyttring inventarier</t>
  </si>
  <si>
    <t>9563 Leasing, hyra av fordon</t>
  </si>
  <si>
    <t>9658 IT-tjänster</t>
  </si>
  <si>
    <t>PERSONALKOSTNADER</t>
  </si>
  <si>
    <t>7010 A-lön</t>
  </si>
  <si>
    <t>7011 A-lön timanst. (inkl sem ers)</t>
  </si>
  <si>
    <t>7015 Retroaktiv lön</t>
  </si>
  <si>
    <t>7017 Avgångsvederlag</t>
  </si>
  <si>
    <t>7019 Utbetalda semesterlöner</t>
  </si>
  <si>
    <t>7020 Övertidsersättning</t>
  </si>
  <si>
    <t>7040 Förskjuten arbetstid</t>
  </si>
  <si>
    <t>7050 OB-tillägg</t>
  </si>
  <si>
    <t>7059 Övriga lönetillägg</t>
  </si>
  <si>
    <t>7079 Övrig närvaro</t>
  </si>
  <si>
    <t>7082 Intjänad semester</t>
  </si>
  <si>
    <t>7083 Sjuk olycksfall</t>
  </si>
  <si>
    <t>7088 Beredskap</t>
  </si>
  <si>
    <t>7089 Övrig frånvaro</t>
  </si>
  <si>
    <t>7090 Korrigering semesterlöneskuld</t>
  </si>
  <si>
    <t>7091 Korr semesterlöneskuld period</t>
  </si>
  <si>
    <t>7099 Lönejusteringspost</t>
  </si>
  <si>
    <t>7190 Arvode uppdragstagare</t>
  </si>
  <si>
    <t>7330 Resekostnader</t>
  </si>
  <si>
    <t>7331 Bilersättningar skattefria</t>
  </si>
  <si>
    <t>7332 Bilersättningar skattepliktiga</t>
  </si>
  <si>
    <t>7384 Beklädnad</t>
  </si>
  <si>
    <t>7402 Övriga pensionskostnader</t>
  </si>
  <si>
    <t>7410 Pensioner (A-lön)</t>
  </si>
  <si>
    <t>7411 Pensioner (A-lön inkl sem ers)</t>
  </si>
  <si>
    <t>7415 Pensioner (retro)</t>
  </si>
  <si>
    <t>7419 Pensioner (utb sem)</t>
  </si>
  <si>
    <t>7420 Pensioner (övertid)</t>
  </si>
  <si>
    <t>7440 Pensioner (förskjuten)</t>
  </si>
  <si>
    <t>7450 Pensioner (OB)</t>
  </si>
  <si>
    <t>7459 Pensioner (övriga lönetillägg)</t>
  </si>
  <si>
    <t>7479 Pensioner (övrig närvaro)</t>
  </si>
  <si>
    <t>7482 Pensioner (semester)</t>
  </si>
  <si>
    <t>7483 Pensioner (sjuk olycksfall)</t>
  </si>
  <si>
    <t>7488 Pensioner (beredskap)</t>
  </si>
  <si>
    <t>7489 Pensioner (övrig frånvaro)</t>
  </si>
  <si>
    <t>7490 Löneskatt pensioner</t>
  </si>
  <si>
    <t>7491 Avkastningsskatt</t>
  </si>
  <si>
    <t>7510 Arbetsgivaravgift (A-lön)</t>
  </si>
  <si>
    <t>7511 Arb giv avg (A-lön inkl sem er</t>
  </si>
  <si>
    <t>7515 Arbetsgivaravgift (retro)</t>
  </si>
  <si>
    <t>7517 Arbetsgivaravgift (avgångsvede</t>
  </si>
  <si>
    <t>7519 Arbetsgivaravgifter (utb sem)</t>
  </si>
  <si>
    <t>7520 Arbetsgivaravgift (övertid)</t>
  </si>
  <si>
    <t>7540 Arbetsgivaravgift (förskjuten)</t>
  </si>
  <si>
    <t>7550 Arbetsgivaravgift (OB)</t>
  </si>
  <si>
    <t>7559 Arb giv avg (övr lönetillägg)</t>
  </si>
  <si>
    <t>7579 Arbetsgivaravgift (övrig närva</t>
  </si>
  <si>
    <t>7581 Arbetsgivaravgift (styrelsearv</t>
  </si>
  <si>
    <t>7582 Arbetsgivaravgift (semester)</t>
  </si>
  <si>
    <t>7583 Arbetsgivaravgift (sjuk olycks</t>
  </si>
  <si>
    <t>7585 Arbetsgivaravgift (uppdragstag</t>
  </si>
  <si>
    <t>7588 Arbetsgivaravgift (beredskap)</t>
  </si>
  <si>
    <t>7589 Arbetsgivaravgift (övrig frånv</t>
  </si>
  <si>
    <t>7591 Premie arbetsmarknadsförsäkr</t>
  </si>
  <si>
    <t>7592 Premie TGL</t>
  </si>
  <si>
    <t>7599 Arbetsgivaravgift rörliga lönedelar</t>
  </si>
  <si>
    <t>7610 Kurser konferanser föredrag</t>
  </si>
  <si>
    <t>7611 Skattepliktig utbildning</t>
  </si>
  <si>
    <t>7620 Sjuk- &amp; hälsovård</t>
  </si>
  <si>
    <t>7621 Företagshälsovård</t>
  </si>
  <si>
    <t>7625 Friskvårdsbidrag</t>
  </si>
  <si>
    <t>7630 Kollektivtrafikskort</t>
  </si>
  <si>
    <t>7631 Intern repr avdragsgill</t>
  </si>
  <si>
    <t>7632 Intern repr ej avdragsgill</t>
  </si>
  <si>
    <t>7690 Övriga personalsociala kostn</t>
  </si>
  <si>
    <t>7691 Gratifikationer</t>
  </si>
  <si>
    <t>7692 Rekrytering</t>
  </si>
  <si>
    <t>7699 Öresutjämning lönerutiner</t>
  </si>
  <si>
    <t>9709 Personalkostn ombokn</t>
  </si>
  <si>
    <t>9711 Pers kostn enl std-pris backn</t>
  </si>
  <si>
    <t>9760 Kurser konferenser föredrag</t>
  </si>
  <si>
    <t>AVSKRIVNINGAR</t>
  </si>
  <si>
    <t>7810 Avskrivningar immatr tillg</t>
  </si>
  <si>
    <t>7813 Avskrivningar spårvagnar</t>
  </si>
  <si>
    <t>7816 Avskrivningar övriga fordon</t>
  </si>
  <si>
    <t>7817 Avskrivningar inventarier</t>
  </si>
  <si>
    <t>7822 Avskrivningar byggnadsinvent</t>
  </si>
  <si>
    <t>7827 Avskrivn förbättr annans fast</t>
  </si>
  <si>
    <t>SUMMA KOSTNADER</t>
  </si>
  <si>
    <t>RES FÖRE FINANSIELLT NETTO</t>
  </si>
  <si>
    <t>RES FÖRE BOKSL DISP &amp; SKATT</t>
  </si>
  <si>
    <t>Filter</t>
  </si>
  <si>
    <t>Datumfilter</t>
  </si>
  <si>
    <t>Avdelning Filter</t>
  </si>
  <si>
    <t>1000..1370|1374..6620|9100..9600</t>
  </si>
  <si>
    <t>Motpart Filter</t>
  </si>
  <si>
    <t>Valuta</t>
  </si>
  <si>
    <t>SEK</t>
  </si>
  <si>
    <t>Avd</t>
  </si>
  <si>
    <t>Utfall perioden</t>
  </si>
  <si>
    <t>Budget perioden</t>
  </si>
  <si>
    <t>Avvikelse perioden</t>
  </si>
  <si>
    <t>Utfall från årets början</t>
  </si>
  <si>
    <t>Budget från årets början</t>
  </si>
  <si>
    <t>Avvik från årets början</t>
  </si>
  <si>
    <t>1</t>
  </si>
  <si>
    <t>INTÄKTER</t>
  </si>
  <si>
    <t>60</t>
  </si>
  <si>
    <t>80</t>
  </si>
  <si>
    <t>90</t>
  </si>
  <si>
    <t>105</t>
  </si>
  <si>
    <t/>
  </si>
  <si>
    <t>110</t>
  </si>
  <si>
    <t>KOSTNADER</t>
  </si>
  <si>
    <t>120</t>
  </si>
  <si>
    <t>Drift Material Tjänster</t>
  </si>
  <si>
    <t>140</t>
  </si>
  <si>
    <t>150</t>
  </si>
  <si>
    <t>170</t>
  </si>
  <si>
    <t>190</t>
  </si>
  <si>
    <t>RESULTAT FÖRE FINANSNETTO</t>
  </si>
  <si>
    <t>240</t>
  </si>
  <si>
    <t>70</t>
  </si>
  <si>
    <t>Tillverkning egna anläggningar</t>
  </si>
  <si>
    <t>130</t>
  </si>
  <si>
    <t>Resultaträkning Infrastruktur tkr</t>
  </si>
  <si>
    <t>Externt</t>
  </si>
  <si>
    <t>Interna poster mot Trafikavtal</t>
  </si>
  <si>
    <t xml:space="preserve"> -      </t>
  </si>
  <si>
    <t>Spår och anläggning (Ban och Ledningsunderhåll)</t>
  </si>
  <si>
    <t>Kommentarer RR</t>
  </si>
  <si>
    <t>40</t>
  </si>
  <si>
    <t>Ban- &amp; Ledningsunderhåll</t>
  </si>
  <si>
    <t>85</t>
  </si>
  <si>
    <t>155</t>
  </si>
  <si>
    <t>Nedskrivning anläggn.tillgångar</t>
  </si>
  <si>
    <t>160</t>
  </si>
  <si>
    <t>165</t>
  </si>
  <si>
    <t>220</t>
  </si>
  <si>
    <t>Finansiella kostnader</t>
  </si>
  <si>
    <t>Objektsfilter</t>
  </si>
  <si>
    <t>5301..5303|5305</t>
  </si>
  <si>
    <t xml:space="preserve">ANVÄNDS EJ! </t>
  </si>
  <si>
    <t>Interna poster mot TA</t>
  </si>
  <si>
    <t>"Banavtal"</t>
  </si>
  <si>
    <t>22-12-01..22-12-31</t>
  </si>
  <si>
    <t>Enligt RR GSAB 2022 (utan interna)</t>
  </si>
  <si>
    <t xml:space="preserve">Har korrigerat på kostnadssidan, -17 744, då transaktioner bokförts utan objekt </t>
  </si>
  <si>
    <t>9331 Ban- &amp; spårarbeten</t>
  </si>
  <si>
    <t>3993 Övriga intäkter momsplikt 6%</t>
  </si>
  <si>
    <t>9393 Städning lokaler</t>
  </si>
  <si>
    <t>4634 Mobilkrantjänster</t>
  </si>
  <si>
    <t>5530 Rep o underh förbrukn invent</t>
  </si>
  <si>
    <t>6520 Ritning och kopiering</t>
  </si>
  <si>
    <t>6559 Centrala pensionskostnader OH2</t>
  </si>
  <si>
    <t>7400 Arbetsgivaravgift pensioner</t>
  </si>
  <si>
    <t>Intäkter +767 tkr har korrigerats till externt</t>
  </si>
  <si>
    <t>Intäkter -1 300 tkr har korrigerats till externt</t>
  </si>
  <si>
    <t>Kostnader +2 649 tkr har korrigerats till externt</t>
  </si>
  <si>
    <t>Kostnader +10 556 tkr har korrigerats till externt</t>
  </si>
  <si>
    <t>Interna poster från BA 14 457  tkr korrigeras här till inom avtal</t>
  </si>
  <si>
    <t>Interna poster mot BA, -1 681 tkr har korrigerats till internt.</t>
  </si>
  <si>
    <t xml:space="preserve">         </t>
  </si>
  <si>
    <t>Externa intäkter: Beställningstrafik Ringlinjen mm</t>
  </si>
  <si>
    <t>Resultaträkning Trafikavtalet och UE avtalet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</si>
</sst>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_-* #,##0\ _k_r_-;\-* #,##0\ _k_r_-;_-* &quot;-&quot;??\ _k_r_-;_-@_-"/>
    <numFmt numFmtId="166" formatCode="#.0#############E+###"/>
    <numFmt numFmtId="167" formatCode="#,##0_ ;\-#,##0\ "/>
    <numFmt numFmtId="168" formatCode="#,##0.0"/>
    <numFmt numFmtId="169" formatCode="#,##0.00_ ;\-#,##0.00\ "/>
    <numFmt numFmtId="170" formatCode="#,##0.000_ ;\-#,##0.000\ "/>
    <numFmt numFmtId="171" formatCode="_-* #,##0.0\ _k_r_-;\-* #,##0.0\ _k_r_-;_-* &quot;-&quot;??\ _k_r_-;_-@_-"/>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1"/>
      <color theme="1"/>
      <name val="Calibri"/>
      <family val="2"/>
      <scheme val="minor"/>
    </font>
    <font>
      <sz val="12"/>
      <color theme="1"/>
      <name val="Calibri"/>
      <family val="2"/>
      <scheme val="minor"/>
    </font>
    <font>
      <b/>
      <u/>
      <sz val="11"/>
      <color theme="1"/>
      <name val="Calibri"/>
      <family val="2"/>
      <scheme val="minor"/>
    </font>
    <font>
      <b/>
      <u/>
      <sz val="11"/>
      <color theme="0"/>
      <name val="Calibri"/>
      <family val="2"/>
      <scheme val="minor"/>
    </font>
    <font>
      <sz val="11"/>
      <color theme="0"/>
      <name val="Calibri"/>
      <family val="2"/>
      <scheme val="minor"/>
    </font>
    <font>
      <sz val="10"/>
      <name val="Arial"/>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9"/>
      <color theme="1"/>
      <name val="Calibri"/>
      <family val="2"/>
      <scheme val="minor"/>
    </font>
    <font>
      <b/>
      <sz val="7"/>
      <color indexed="63"/>
      <name val="Verdana"/>
      <family val="2"/>
    </font>
    <font>
      <sz val="7"/>
      <color indexed="63"/>
      <name val="Verdana"/>
      <family val="2"/>
    </font>
    <font>
      <b/>
      <sz val="7"/>
      <color indexed="8"/>
      <name val="Verdana"/>
      <family val="2"/>
    </font>
    <font>
      <sz val="7"/>
      <color indexed="8"/>
      <name val="Verdana"/>
      <family val="2"/>
    </font>
    <font>
      <b/>
      <sz val="12"/>
      <name val="Calibri"/>
      <family val="2"/>
      <scheme val="minor"/>
    </font>
    <font>
      <b/>
      <sz val="12"/>
      <color rgb="FFFF0000"/>
      <name val="Calibri"/>
      <family val="2"/>
      <scheme val="minor"/>
    </font>
    <font>
      <i/>
      <sz val="14"/>
      <color theme="1"/>
      <name val="Times New Roman"/>
      <family val="1"/>
    </font>
    <font>
      <sz val="14"/>
      <color theme="1"/>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b/>
      <sz val="7"/>
      <color rgb="FF333333"/>
      <name val="Verdana"/>
      <family val="2"/>
    </font>
    <font>
      <sz val="7"/>
      <color rgb="FF333333"/>
      <name val="Verdana"/>
      <family val="2"/>
    </font>
    <font>
      <u/>
      <sz val="11"/>
      <color rgb="FF000000"/>
      <name val="Calibri"/>
      <family val="2"/>
      <scheme val="minor"/>
    </font>
    <font>
      <b/>
      <sz val="10"/>
      <color rgb="FFFF0000"/>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rgb="FFF5F5F5"/>
        <bgColor rgb="FF000000"/>
      </patternFill>
    </fill>
    <fill>
      <patternFill patternType="solid">
        <fgColor rgb="FFFFFFFF"/>
        <bgColor rgb="FF000000"/>
      </patternFill>
    </fill>
    <fill>
      <patternFill patternType="solid">
        <fgColor indexed="9"/>
        <bgColor indexed="64"/>
      </patternFill>
    </fill>
    <fill>
      <patternFill patternType="solid">
        <fgColor indexed="41"/>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42"/>
      </left>
      <right style="thin">
        <color indexed="42"/>
      </right>
      <top style="thin">
        <color indexed="42"/>
      </top>
      <bottom style="thin">
        <color indexed="42"/>
      </bottom>
      <diagonal/>
    </border>
    <border>
      <left style="thin">
        <color indexed="42"/>
      </left>
      <right style="thin">
        <color indexed="42"/>
      </right>
      <top style="medium">
        <color indexed="42"/>
      </top>
      <bottom style="thin">
        <color indexed="42"/>
      </bottom>
      <diagonal/>
    </border>
    <border>
      <left/>
      <right style="thin">
        <color indexed="42"/>
      </right>
      <top style="thin">
        <color indexed="42"/>
      </top>
      <bottom style="thin">
        <color indexed="42"/>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rgb="FFDCDCDC"/>
      </left>
      <right style="medium">
        <color rgb="FFDCDCDC"/>
      </right>
      <top style="medium">
        <color rgb="FFDCDCDC"/>
      </top>
      <bottom style="thin">
        <color rgb="FFDCDCDC"/>
      </bottom>
      <diagonal/>
    </border>
    <border>
      <left/>
      <right style="thin">
        <color rgb="FFDCDCDC"/>
      </right>
      <top style="thin">
        <color rgb="FFDCDCDC"/>
      </top>
      <bottom style="thin">
        <color rgb="FFDCDCDC"/>
      </bottom>
      <diagonal/>
    </border>
    <border>
      <left style="thin">
        <color rgb="FFDCDCDC"/>
      </left>
      <right style="thin">
        <color rgb="FFDCDCDC"/>
      </right>
      <top/>
      <bottom style="thin">
        <color rgb="FFDCDCDC"/>
      </bottom>
      <diagonal/>
    </border>
    <border>
      <left/>
      <right style="thin">
        <color rgb="FFDCDCDC"/>
      </right>
      <top/>
      <bottom style="thin">
        <color rgb="FFDCDCDC"/>
      </bottom>
      <diagonal/>
    </border>
    <border>
      <left/>
      <right style="thin">
        <color rgb="FF000000"/>
      </right>
      <top/>
      <bottom style="thin">
        <color indexed="64"/>
      </bottom>
      <diagonal/>
    </border>
    <border>
      <left/>
      <right style="thin">
        <color rgb="FF000000"/>
      </right>
      <top/>
      <bottom/>
      <diagonal/>
    </border>
    <border>
      <left style="thin">
        <color indexed="42"/>
      </left>
      <right/>
      <top style="thin">
        <color indexed="42"/>
      </top>
      <bottom style="thin">
        <color indexed="42"/>
      </bottom>
      <diagonal/>
    </border>
    <border>
      <left style="thin">
        <color indexed="42"/>
      </left>
      <right style="thin">
        <color indexed="42"/>
      </right>
      <top/>
      <bottom style="thin">
        <color indexed="42"/>
      </bottom>
      <diagonal/>
    </border>
    <border>
      <left style="thin">
        <color indexed="42"/>
      </left>
      <right style="thin">
        <color indexed="42"/>
      </right>
      <top style="thin">
        <color indexed="64"/>
      </top>
      <bottom style="double">
        <color indexed="64"/>
      </bottom>
      <diagonal/>
    </border>
    <border>
      <left style="thin">
        <color indexed="42"/>
      </left>
      <right style="medium">
        <color indexed="42"/>
      </right>
      <top style="thin">
        <color indexed="64"/>
      </top>
      <bottom style="thin">
        <color indexed="64"/>
      </bottom>
      <diagonal/>
    </border>
  </borders>
  <cellStyleXfs count="45">
    <xf numFmtId="0" fontId="0" fillId="0" borderId="0"/>
    <xf numFmtId="164" fontId="1" fillId="0" borderId="0" applyFont="0" applyFill="0" applyBorder="0" applyAlignment="0" applyProtection="0"/>
    <xf numFmtId="0" fontId="9" fillId="0" borderId="0"/>
    <xf numFmtId="0" fontId="1"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1" fillId="0" borderId="0"/>
    <xf numFmtId="0" fontId="10" fillId="0" borderId="0"/>
    <xf numFmtId="0" fontId="10" fillId="0" borderId="0"/>
    <xf numFmtId="0" fontId="1" fillId="5"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4"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13" fillId="0" borderId="0"/>
  </cellStyleXfs>
  <cellXfs count="282">
    <xf numFmtId="0" fontId="0" fillId="0" borderId="0" xfId="0"/>
    <xf numFmtId="0" fontId="0" fillId="0" borderId="0" xfId="0" applyAlignment="1">
      <alignment wrapText="1"/>
    </xf>
    <xf numFmtId="0" fontId="3" fillId="2" borderId="0" xfId="0" applyFont="1" applyFill="1"/>
    <xf numFmtId="0" fontId="2" fillId="2" borderId="0" xfId="0" applyFont="1" applyFill="1"/>
    <xf numFmtId="165" fontId="2" fillId="2" borderId="0" xfId="1" applyNumberFormat="1" applyFont="1" applyFill="1"/>
    <xf numFmtId="0" fontId="0" fillId="2" borderId="0" xfId="0" applyFill="1"/>
    <xf numFmtId="165" fontId="0" fillId="2" borderId="0" xfId="1" applyNumberFormat="1" applyFont="1" applyFill="1"/>
    <xf numFmtId="0" fontId="2" fillId="2" borderId="0" xfId="0" applyFont="1" applyFill="1" applyAlignment="1">
      <alignment vertical="top" wrapText="1"/>
    </xf>
    <xf numFmtId="0" fontId="2" fillId="2" borderId="0" xfId="0" applyFont="1" applyFill="1" applyAlignment="1">
      <alignment vertical="top"/>
    </xf>
    <xf numFmtId="0" fontId="2" fillId="2" borderId="1" xfId="0" applyFont="1" applyFill="1" applyBorder="1"/>
    <xf numFmtId="0" fontId="3" fillId="2" borderId="2" xfId="0" applyFont="1" applyFill="1" applyBorder="1"/>
    <xf numFmtId="0" fontId="3" fillId="2" borderId="3" xfId="0" applyFont="1" applyFill="1" applyBorder="1"/>
    <xf numFmtId="165" fontId="2" fillId="2" borderId="4" xfId="0" applyNumberFormat="1" applyFont="1" applyFill="1" applyBorder="1"/>
    <xf numFmtId="165" fontId="2" fillId="2" borderId="0" xfId="0" applyNumberFormat="1" applyFont="1" applyFill="1"/>
    <xf numFmtId="165" fontId="2" fillId="2" borderId="5" xfId="0" applyNumberFormat="1" applyFont="1" applyFill="1" applyBorder="1"/>
    <xf numFmtId="165" fontId="2" fillId="2" borderId="0" xfId="1" applyNumberFormat="1" applyFont="1" applyFill="1" applyBorder="1"/>
    <xf numFmtId="165" fontId="2" fillId="2" borderId="5" xfId="1" applyNumberFormat="1" applyFont="1" applyFill="1" applyBorder="1"/>
    <xf numFmtId="0" fontId="0" fillId="2" borderId="4" xfId="0" applyFill="1" applyBorder="1"/>
    <xf numFmtId="165" fontId="2" fillId="2" borderId="7" xfId="1" applyNumberFormat="1" applyFont="1" applyFill="1" applyBorder="1"/>
    <xf numFmtId="0" fontId="3" fillId="2" borderId="1" xfId="0" applyFont="1" applyFill="1" applyBorder="1"/>
    <xf numFmtId="0" fontId="2" fillId="2" borderId="6" xfId="0" applyFont="1" applyFill="1" applyBorder="1" applyAlignment="1">
      <alignment wrapText="1"/>
    </xf>
    <xf numFmtId="0" fontId="2" fillId="2" borderId="7" xfId="0" applyFont="1" applyFill="1" applyBorder="1" applyAlignment="1">
      <alignment wrapText="1"/>
    </xf>
    <xf numFmtId="0" fontId="2" fillId="2" borderId="7" xfId="0" applyFont="1" applyFill="1" applyBorder="1"/>
    <xf numFmtId="0" fontId="2" fillId="2" borderId="8" xfId="0" applyFont="1" applyFill="1" applyBorder="1" applyAlignment="1">
      <alignment wrapText="1"/>
    </xf>
    <xf numFmtId="0" fontId="2" fillId="2" borderId="4" xfId="0" applyFont="1" applyFill="1" applyBorder="1"/>
    <xf numFmtId="0" fontId="2" fillId="2" borderId="6" xfId="0" applyFont="1" applyFill="1" applyBorder="1"/>
    <xf numFmtId="0" fontId="4" fillId="2" borderId="0" xfId="0" applyFont="1" applyFill="1"/>
    <xf numFmtId="165" fontId="2" fillId="2" borderId="0" xfId="1" applyNumberFormat="1" applyFont="1" applyFill="1" applyProtection="1"/>
    <xf numFmtId="165" fontId="0" fillId="2" borderId="0" xfId="1" applyNumberFormat="1" applyFont="1" applyFill="1" applyProtection="1"/>
    <xf numFmtId="165" fontId="0" fillId="2" borderId="0" xfId="0" applyNumberFormat="1" applyFill="1"/>
    <xf numFmtId="0" fontId="7" fillId="3" borderId="10" xfId="0" applyFont="1" applyFill="1" applyBorder="1" applyAlignment="1">
      <alignment wrapText="1"/>
    </xf>
    <xf numFmtId="0" fontId="0" fillId="0" borderId="0" xfId="0" applyProtection="1">
      <protection locked="0"/>
    </xf>
    <xf numFmtId="0" fontId="0" fillId="0" borderId="0" xfId="0" applyAlignment="1" applyProtection="1">
      <alignment wrapText="1"/>
      <protection locked="0"/>
    </xf>
    <xf numFmtId="3" fontId="2" fillId="2" borderId="4" xfId="0" applyNumberFormat="1" applyFont="1" applyFill="1" applyBorder="1"/>
    <xf numFmtId="3" fontId="0" fillId="2" borderId="0" xfId="0" applyNumberFormat="1" applyFill="1"/>
    <xf numFmtId="3" fontId="0" fillId="2" borderId="5" xfId="0" applyNumberFormat="1" applyFill="1" applyBorder="1"/>
    <xf numFmtId="3" fontId="2" fillId="2" borderId="0" xfId="0" applyNumberFormat="1" applyFont="1" applyFill="1"/>
    <xf numFmtId="3" fontId="2" fillId="2" borderId="5" xfId="0" applyNumberFormat="1" applyFont="1" applyFill="1" applyBorder="1"/>
    <xf numFmtId="3" fontId="2" fillId="2" borderId="4" xfId="1" applyNumberFormat="1" applyFont="1" applyFill="1" applyBorder="1"/>
    <xf numFmtId="3" fontId="2" fillId="2" borderId="0" xfId="1" applyNumberFormat="1" applyFont="1" applyFill="1" applyBorder="1"/>
    <xf numFmtId="3" fontId="2" fillId="2" borderId="5" xfId="1" applyNumberFormat="1" applyFont="1" applyFill="1" applyBorder="1"/>
    <xf numFmtId="3" fontId="0" fillId="2" borderId="4" xfId="0" applyNumberFormat="1" applyFill="1" applyBorder="1"/>
    <xf numFmtId="3" fontId="2" fillId="2" borderId="6" xfId="1" applyNumberFormat="1" applyFont="1" applyFill="1" applyBorder="1"/>
    <xf numFmtId="3" fontId="2" fillId="2" borderId="7" xfId="1" applyNumberFormat="1" applyFont="1" applyFill="1" applyBorder="1"/>
    <xf numFmtId="3" fontId="2" fillId="2" borderId="8" xfId="1" applyNumberFormat="1" applyFont="1" applyFill="1" applyBorder="1"/>
    <xf numFmtId="167" fontId="0" fillId="2" borderId="0" xfId="0" applyNumberFormat="1" applyFill="1"/>
    <xf numFmtId="167" fontId="14" fillId="2" borderId="0" xfId="0" applyNumberFormat="1" applyFont="1" applyFill="1"/>
    <xf numFmtId="167" fontId="0" fillId="2" borderId="0" xfId="1" applyNumberFormat="1" applyFont="1" applyFill="1" applyBorder="1"/>
    <xf numFmtId="167" fontId="2" fillId="2" borderId="7" xfId="1" applyNumberFormat="1" applyFont="1" applyFill="1" applyBorder="1"/>
    <xf numFmtId="167" fontId="0" fillId="2" borderId="0" xfId="1" applyNumberFormat="1" applyFont="1" applyFill="1" applyProtection="1"/>
    <xf numFmtId="167" fontId="2" fillId="2" borderId="0" xfId="1" applyNumberFormat="1" applyFont="1" applyFill="1" applyProtection="1"/>
    <xf numFmtId="167" fontId="0" fillId="2" borderId="0" xfId="1" applyNumberFormat="1" applyFont="1" applyFill="1"/>
    <xf numFmtId="3" fontId="11" fillId="2" borderId="0" xfId="0" applyNumberFormat="1" applyFont="1" applyFill="1"/>
    <xf numFmtId="3" fontId="14" fillId="2" borderId="4" xfId="0" applyNumberFormat="1" applyFont="1" applyFill="1" applyBorder="1"/>
    <xf numFmtId="167" fontId="0" fillId="2" borderId="0" xfId="1" applyNumberFormat="1" applyFont="1" applyFill="1" applyBorder="1" applyAlignment="1">
      <alignment horizontal="right"/>
    </xf>
    <xf numFmtId="167" fontId="2" fillId="2" borderId="0" xfId="1" applyNumberFormat="1" applyFont="1" applyFill="1" applyBorder="1" applyAlignment="1">
      <alignment horizontal="right"/>
    </xf>
    <xf numFmtId="4" fontId="0" fillId="2" borderId="0" xfId="0" applyNumberFormat="1" applyFill="1"/>
    <xf numFmtId="168" fontId="0" fillId="2" borderId="0" xfId="0" applyNumberFormat="1" applyFill="1"/>
    <xf numFmtId="169" fontId="0" fillId="2" borderId="0" xfId="0" applyNumberFormat="1" applyFill="1"/>
    <xf numFmtId="0" fontId="15" fillId="0" borderId="0" xfId="0" applyFont="1"/>
    <xf numFmtId="165" fontId="13" fillId="0" borderId="0" xfId="1" applyNumberFormat="1" applyFont="1"/>
    <xf numFmtId="165" fontId="13" fillId="2" borderId="0" xfId="1" applyNumberFormat="1" applyFont="1" applyFill="1"/>
    <xf numFmtId="0" fontId="13" fillId="2" borderId="0" xfId="0" applyFont="1" applyFill="1"/>
    <xf numFmtId="0" fontId="11" fillId="2" borderId="0" xfId="0" applyFont="1" applyFill="1"/>
    <xf numFmtId="167" fontId="12" fillId="2" borderId="0" xfId="1" applyNumberFormat="1" applyFont="1" applyFill="1"/>
    <xf numFmtId="167" fontId="13" fillId="2" borderId="0" xfId="1" applyNumberFormat="1" applyFont="1" applyFill="1"/>
    <xf numFmtId="0" fontId="12" fillId="2" borderId="1" xfId="0" applyFont="1" applyFill="1" applyBorder="1"/>
    <xf numFmtId="0" fontId="12" fillId="2" borderId="7" xfId="0" applyFont="1" applyFill="1" applyBorder="1" applyAlignment="1">
      <alignment wrapText="1"/>
    </xf>
    <xf numFmtId="0" fontId="12" fillId="2" borderId="8" xfId="0" applyFont="1" applyFill="1" applyBorder="1" applyAlignment="1">
      <alignment wrapText="1"/>
    </xf>
    <xf numFmtId="0" fontId="12" fillId="2" borderId="0" xfId="0" applyFont="1" applyFill="1" applyAlignment="1">
      <alignment vertical="top" wrapText="1"/>
    </xf>
    <xf numFmtId="0" fontId="12" fillId="2" borderId="0" xfId="0" applyFont="1" applyFill="1"/>
    <xf numFmtId="167" fontId="13" fillId="2" borderId="0" xfId="1" applyNumberFormat="1" applyFont="1" applyFill="1" applyProtection="1"/>
    <xf numFmtId="167" fontId="12" fillId="2" borderId="0" xfId="1" applyNumberFormat="1" applyFont="1" applyFill="1" applyProtection="1"/>
    <xf numFmtId="0" fontId="20" fillId="2" borderId="0" xfId="0" applyFont="1" applyFill="1"/>
    <xf numFmtId="165" fontId="12" fillId="2" borderId="0" xfId="1" applyNumberFormat="1" applyFont="1" applyFill="1" applyProtection="1"/>
    <xf numFmtId="167" fontId="13" fillId="2" borderId="0" xfId="1" applyNumberFormat="1" applyFont="1" applyFill="1" applyBorder="1"/>
    <xf numFmtId="4" fontId="13" fillId="2" borderId="0" xfId="0" applyNumberFormat="1" applyFont="1" applyFill="1"/>
    <xf numFmtId="0" fontId="0" fillId="2" borderId="0" xfId="0" applyFill="1" applyAlignment="1" applyProtection="1">
      <alignment horizontal="left" vertical="top"/>
      <protection locked="0"/>
    </xf>
    <xf numFmtId="167" fontId="2" fillId="2" borderId="0" xfId="0" applyNumberFormat="1" applyFont="1" applyFill="1"/>
    <xf numFmtId="167" fontId="11" fillId="2" borderId="0" xfId="1" applyNumberFormat="1" applyFont="1" applyFill="1" applyBorder="1"/>
    <xf numFmtId="0" fontId="3" fillId="0" borderId="0" xfId="0" applyFont="1" applyAlignment="1">
      <alignment horizontal="center"/>
    </xf>
    <xf numFmtId="0" fontId="2" fillId="0" borderId="0" xfId="0" applyFont="1" applyAlignment="1">
      <alignment horizontal="center"/>
    </xf>
    <xf numFmtId="0" fontId="7" fillId="3" borderId="9" xfId="0" applyFont="1" applyFill="1" applyBorder="1" applyAlignment="1">
      <alignment horizontal="center" wrapText="1"/>
    </xf>
    <xf numFmtId="0" fontId="7" fillId="3" borderId="10" xfId="0" applyFont="1" applyFill="1" applyBorder="1" applyAlignment="1">
      <alignment horizontal="center" wrapText="1"/>
    </xf>
    <xf numFmtId="0" fontId="0" fillId="0" borderId="0" xfId="0" applyAlignment="1" applyProtection="1">
      <alignment horizontal="center"/>
      <protection locked="0"/>
    </xf>
    <xf numFmtId="0" fontId="6" fillId="0" borderId="0" xfId="0" applyFont="1" applyAlignment="1">
      <alignment horizontal="center"/>
    </xf>
    <xf numFmtId="0" fontId="0" fillId="28" borderId="0" xfId="0" applyFill="1" applyAlignment="1">
      <alignment horizontal="center"/>
    </xf>
    <xf numFmtId="0" fontId="0" fillId="0" borderId="0" xfId="0" applyAlignment="1">
      <alignment horizontal="center"/>
    </xf>
    <xf numFmtId="0" fontId="3" fillId="0" borderId="0" xfId="0" applyFont="1" applyAlignment="1">
      <alignment horizontal="left"/>
    </xf>
    <xf numFmtId="0" fontId="2" fillId="0" borderId="0" xfId="0" applyFont="1" applyAlignment="1">
      <alignment horizontal="left"/>
    </xf>
    <xf numFmtId="49" fontId="0" fillId="0" borderId="7" xfId="0" applyNumberFormat="1" applyBorder="1"/>
    <xf numFmtId="49" fontId="0" fillId="0" borderId="0" xfId="0" applyNumberFormat="1"/>
    <xf numFmtId="49" fontId="12" fillId="0" borderId="0" xfId="0" applyNumberFormat="1" applyFont="1"/>
    <xf numFmtId="0" fontId="12" fillId="0" borderId="0" xfId="0" applyFont="1"/>
    <xf numFmtId="165" fontId="0" fillId="0" borderId="0" xfId="1" applyNumberFormat="1" applyFont="1"/>
    <xf numFmtId="165" fontId="12" fillId="2" borderId="0" xfId="1" applyNumberFormat="1" applyFont="1" applyFill="1" applyBorder="1"/>
    <xf numFmtId="167" fontId="13" fillId="0" borderId="0" xfId="1" applyNumberFormat="1" applyFont="1" applyFill="1" applyBorder="1"/>
    <xf numFmtId="167" fontId="12" fillId="2" borderId="0" xfId="1" applyNumberFormat="1" applyFont="1" applyFill="1" applyBorder="1"/>
    <xf numFmtId="167" fontId="12" fillId="2" borderId="7" xfId="1" applyNumberFormat="1" applyFont="1" applyFill="1" applyBorder="1"/>
    <xf numFmtId="165" fontId="12" fillId="2" borderId="3" xfId="1" applyNumberFormat="1" applyFont="1" applyFill="1" applyBorder="1"/>
    <xf numFmtId="167" fontId="13" fillId="2" borderId="5" xfId="1" applyNumberFormat="1" applyFont="1" applyFill="1" applyBorder="1"/>
    <xf numFmtId="167" fontId="13" fillId="0" borderId="5" xfId="1" applyNumberFormat="1" applyFont="1" applyFill="1" applyBorder="1"/>
    <xf numFmtId="167" fontId="12" fillId="2" borderId="5" xfId="1" applyNumberFormat="1" applyFont="1" applyFill="1" applyBorder="1"/>
    <xf numFmtId="167" fontId="12" fillId="2" borderId="8" xfId="1" applyNumberFormat="1" applyFont="1" applyFill="1" applyBorder="1"/>
    <xf numFmtId="0" fontId="2" fillId="2" borderId="0" xfId="0" applyFont="1" applyFill="1" applyAlignment="1">
      <alignment horizontal="right" vertical="top"/>
    </xf>
    <xf numFmtId="3" fontId="13" fillId="2" borderId="0" xfId="0" applyNumberFormat="1" applyFont="1" applyFill="1"/>
    <xf numFmtId="0" fontId="0" fillId="28" borderId="0" xfId="0" applyFill="1"/>
    <xf numFmtId="4" fontId="11" fillId="2" borderId="0" xfId="0" applyNumberFormat="1" applyFont="1" applyFill="1"/>
    <xf numFmtId="0" fontId="0" fillId="0" borderId="15" xfId="0" applyBorder="1"/>
    <xf numFmtId="165" fontId="0" fillId="0" borderId="15" xfId="1" applyNumberFormat="1" applyFont="1" applyBorder="1"/>
    <xf numFmtId="0" fontId="0" fillId="0" borderId="0" xfId="0" applyAlignment="1">
      <alignment horizontal="left"/>
    </xf>
    <xf numFmtId="165" fontId="2" fillId="28" borderId="0" xfId="1" applyNumberFormat="1" applyFont="1" applyFill="1" applyBorder="1"/>
    <xf numFmtId="167" fontId="2" fillId="28" borderId="0" xfId="1" applyNumberFormat="1" applyFont="1" applyFill="1" applyBorder="1"/>
    <xf numFmtId="167" fontId="0" fillId="28" borderId="0" xfId="1" applyNumberFormat="1" applyFont="1" applyFill="1" applyBorder="1"/>
    <xf numFmtId="167" fontId="2" fillId="28" borderId="7" xfId="1" applyNumberFormat="1" applyFont="1" applyFill="1" applyBorder="1"/>
    <xf numFmtId="0" fontId="20" fillId="0" borderId="2" xfId="0" applyFont="1" applyBorder="1"/>
    <xf numFmtId="0" fontId="3" fillId="0" borderId="2" xfId="0" applyFont="1" applyBorder="1"/>
    <xf numFmtId="0" fontId="20" fillId="0" borderId="0" xfId="0" applyFont="1"/>
    <xf numFmtId="0" fontId="3" fillId="0" borderId="0" xfId="0" applyFont="1"/>
    <xf numFmtId="0" fontId="5" fillId="0" borderId="0" xfId="0" applyFont="1"/>
    <xf numFmtId="170" fontId="13" fillId="2" borderId="0" xfId="1" applyNumberFormat="1" applyFont="1" applyFill="1"/>
    <xf numFmtId="167" fontId="1" fillId="28" borderId="0" xfId="1" applyNumberFormat="1" applyFont="1" applyFill="1" applyBorder="1"/>
    <xf numFmtId="0" fontId="13" fillId="0" borderId="0" xfId="44"/>
    <xf numFmtId="49" fontId="13" fillId="0" borderId="0" xfId="44" applyNumberFormat="1"/>
    <xf numFmtId="49" fontId="12" fillId="0" borderId="0" xfId="44" applyNumberFormat="1" applyFont="1"/>
    <xf numFmtId="165" fontId="14" fillId="2" borderId="4" xfId="0" applyNumberFormat="1" applyFont="1" applyFill="1" applyBorder="1"/>
    <xf numFmtId="0" fontId="14" fillId="2" borderId="0" xfId="0" applyFont="1" applyFill="1"/>
    <xf numFmtId="0" fontId="14" fillId="2" borderId="5" xfId="0" applyFont="1" applyFill="1" applyBorder="1"/>
    <xf numFmtId="3" fontId="11" fillId="2" borderId="5" xfId="0" applyNumberFormat="1" applyFont="1" applyFill="1" applyBorder="1"/>
    <xf numFmtId="165" fontId="0" fillId="0" borderId="0" xfId="1" applyNumberFormat="1" applyFont="1" applyBorder="1"/>
    <xf numFmtId="0" fontId="21" fillId="2" borderId="0" xfId="0" applyFont="1" applyFill="1"/>
    <xf numFmtId="165" fontId="11" fillId="2" borderId="0" xfId="0" applyNumberFormat="1" applyFont="1" applyFill="1"/>
    <xf numFmtId="165" fontId="11" fillId="0" borderId="0" xfId="1" applyNumberFormat="1" applyFont="1"/>
    <xf numFmtId="165" fontId="11" fillId="0" borderId="0" xfId="1" applyNumberFormat="1" applyFont="1" applyBorder="1"/>
    <xf numFmtId="0" fontId="11" fillId="0" borderId="0" xfId="0" applyFont="1"/>
    <xf numFmtId="0" fontId="22" fillId="0" borderId="16" xfId="0" applyFont="1" applyBorder="1"/>
    <xf numFmtId="0" fontId="23" fillId="2" borderId="16" xfId="0" applyFont="1" applyFill="1" applyBorder="1" applyAlignment="1" applyProtection="1">
      <alignment horizontal="left" vertical="top"/>
      <protection locked="0"/>
    </xf>
    <xf numFmtId="167" fontId="23" fillId="2" borderId="16" xfId="0" applyNumberFormat="1" applyFont="1" applyFill="1" applyBorder="1" applyAlignment="1" applyProtection="1">
      <alignment horizontal="left" vertical="top"/>
      <protection locked="0"/>
    </xf>
    <xf numFmtId="3" fontId="13" fillId="2" borderId="0" xfId="1" applyNumberFormat="1" applyFont="1" applyFill="1"/>
    <xf numFmtId="3" fontId="0" fillId="2" borderId="0" xfId="0" applyNumberFormat="1" applyFill="1" applyAlignment="1" applyProtection="1">
      <alignment horizontal="left" vertical="top"/>
      <protection locked="0"/>
    </xf>
    <xf numFmtId="3" fontId="11" fillId="2" borderId="0" xfId="0" applyNumberFormat="1" applyFont="1" applyFill="1" applyAlignment="1" applyProtection="1">
      <alignment horizontal="left" vertical="top"/>
      <protection locked="0"/>
    </xf>
    <xf numFmtId="0" fontId="24" fillId="2" borderId="1" xfId="0" applyFont="1" applyFill="1" applyBorder="1"/>
    <xf numFmtId="0" fontId="25" fillId="2" borderId="6" xfId="0" applyFont="1" applyFill="1" applyBorder="1" applyAlignment="1">
      <alignment wrapText="1"/>
    </xf>
    <xf numFmtId="0" fontId="25" fillId="2" borderId="4" xfId="0" applyFont="1" applyFill="1" applyBorder="1"/>
    <xf numFmtId="0" fontId="26" fillId="2" borderId="4" xfId="0" applyFont="1" applyFill="1" applyBorder="1"/>
    <xf numFmtId="0" fontId="25" fillId="2" borderId="6" xfId="0" applyFont="1" applyFill="1" applyBorder="1"/>
    <xf numFmtId="0" fontId="25" fillId="2" borderId="0" xfId="0" applyFont="1" applyFill="1"/>
    <xf numFmtId="0" fontId="26" fillId="2" borderId="0" xfId="0" applyFont="1" applyFill="1"/>
    <xf numFmtId="0" fontId="26" fillId="2" borderId="0" xfId="0" applyFont="1" applyFill="1" applyAlignment="1">
      <alignment horizontal="left" vertical="top"/>
    </xf>
    <xf numFmtId="0" fontId="24" fillId="0" borderId="2" xfId="0" applyFont="1" applyBorder="1"/>
    <xf numFmtId="0" fontId="25" fillId="0" borderId="7" xfId="0" applyFont="1" applyBorder="1" applyAlignment="1">
      <alignment wrapText="1"/>
    </xf>
    <xf numFmtId="3" fontId="25" fillId="28" borderId="0" xfId="1" applyNumberFormat="1" applyFont="1" applyFill="1" applyBorder="1"/>
    <xf numFmtId="3" fontId="25" fillId="28" borderId="4" xfId="1" applyNumberFormat="1" applyFont="1" applyFill="1" applyBorder="1"/>
    <xf numFmtId="168" fontId="25" fillId="28" borderId="7" xfId="1" applyNumberFormat="1" applyFont="1" applyFill="1" applyBorder="1"/>
    <xf numFmtId="165" fontId="26" fillId="2" borderId="0" xfId="1" applyNumberFormat="1" applyFont="1" applyFill="1"/>
    <xf numFmtId="3" fontId="25" fillId="28" borderId="7" xfId="1" applyNumberFormat="1" applyFont="1" applyFill="1" applyBorder="1"/>
    <xf numFmtId="0" fontId="25" fillId="0" borderId="8" xfId="0" applyFont="1" applyBorder="1" applyAlignment="1">
      <alignment wrapText="1"/>
    </xf>
    <xf numFmtId="3" fontId="25" fillId="28" borderId="5" xfId="1" applyNumberFormat="1" applyFont="1" applyFill="1" applyBorder="1" applyAlignment="1">
      <alignment horizontal="center"/>
    </xf>
    <xf numFmtId="3" fontId="26" fillId="28" borderId="5" xfId="1" applyNumberFormat="1" applyFont="1" applyFill="1" applyBorder="1" applyAlignment="1">
      <alignment horizontal="center"/>
    </xf>
    <xf numFmtId="3" fontId="25" fillId="28" borderId="0" xfId="1" applyNumberFormat="1" applyFont="1" applyFill="1" applyBorder="1" applyAlignment="1">
      <alignment horizontal="center"/>
    </xf>
    <xf numFmtId="3" fontId="25" fillId="28" borderId="8" xfId="1" applyNumberFormat="1" applyFont="1" applyFill="1" applyBorder="1" applyAlignment="1">
      <alignment horizontal="center"/>
    </xf>
    <xf numFmtId="3" fontId="25" fillId="28" borderId="7" xfId="1" applyNumberFormat="1" applyFont="1" applyFill="1" applyBorder="1" applyAlignment="1">
      <alignment horizontal="center"/>
    </xf>
    <xf numFmtId="3" fontId="25" fillId="2" borderId="0" xfId="1" applyNumberFormat="1" applyFont="1" applyFill="1" applyBorder="1" applyAlignment="1">
      <alignment horizontal="center"/>
    </xf>
    <xf numFmtId="3" fontId="26" fillId="2" borderId="0" xfId="1" applyNumberFormat="1" applyFont="1" applyFill="1" applyBorder="1" applyAlignment="1">
      <alignment horizontal="center"/>
    </xf>
    <xf numFmtId="3" fontId="25" fillId="2" borderId="7" xfId="1" applyNumberFormat="1" applyFont="1" applyFill="1" applyBorder="1" applyAlignment="1">
      <alignment horizontal="center"/>
    </xf>
    <xf numFmtId="165" fontId="26" fillId="2" borderId="0" xfId="1" applyNumberFormat="1" applyFont="1" applyFill="1" applyBorder="1" applyAlignment="1">
      <alignment horizontal="center"/>
    </xf>
    <xf numFmtId="165" fontId="26" fillId="2" borderId="7" xfId="1" applyNumberFormat="1" applyFont="1" applyFill="1" applyBorder="1" applyAlignment="1">
      <alignment horizontal="center"/>
    </xf>
    <xf numFmtId="165" fontId="25" fillId="2" borderId="0" xfId="1" applyNumberFormat="1" applyFont="1" applyFill="1"/>
    <xf numFmtId="0" fontId="25" fillId="2" borderId="7" xfId="0" applyFont="1" applyFill="1" applyBorder="1" applyAlignment="1">
      <alignment wrapText="1"/>
    </xf>
    <xf numFmtId="3" fontId="26" fillId="28" borderId="0" xfId="1" applyNumberFormat="1" applyFont="1" applyFill="1" applyBorder="1" applyAlignment="1">
      <alignment horizontal="center"/>
    </xf>
    <xf numFmtId="0" fontId="24" fillId="2" borderId="2" xfId="0" applyFont="1" applyFill="1" applyBorder="1"/>
    <xf numFmtId="0" fontId="25" fillId="2" borderId="7" xfId="0" applyFont="1" applyFill="1" applyBorder="1"/>
    <xf numFmtId="3" fontId="25" fillId="2" borderId="0" xfId="1" applyNumberFormat="1" applyFont="1" applyFill="1" applyBorder="1"/>
    <xf numFmtId="3" fontId="26" fillId="28" borderId="0" xfId="1" applyNumberFormat="1" applyFont="1" applyFill="1" applyBorder="1"/>
    <xf numFmtId="3" fontId="25" fillId="2" borderId="8" xfId="1" applyNumberFormat="1" applyFont="1" applyFill="1" applyBorder="1"/>
    <xf numFmtId="0" fontId="26" fillId="2" borderId="7" xfId="0" applyFont="1" applyFill="1" applyBorder="1"/>
    <xf numFmtId="0" fontId="27" fillId="29" borderId="18" xfId="0" applyFont="1" applyFill="1" applyBorder="1"/>
    <xf numFmtId="0" fontId="28" fillId="30" borderId="19" xfId="0" applyFont="1" applyFill="1" applyBorder="1"/>
    <xf numFmtId="0" fontId="28" fillId="30" borderId="20" xfId="0" applyFont="1" applyFill="1" applyBorder="1"/>
    <xf numFmtId="0" fontId="28" fillId="30" borderId="21" xfId="0" applyFont="1" applyFill="1" applyBorder="1"/>
    <xf numFmtId="3" fontId="28" fillId="30" borderId="21" xfId="0" applyNumberFormat="1" applyFont="1" applyFill="1" applyBorder="1"/>
    <xf numFmtId="0" fontId="27" fillId="30" borderId="20" xfId="0" applyFont="1" applyFill="1" applyBorder="1"/>
    <xf numFmtId="0" fontId="27" fillId="30" borderId="21" xfId="0" applyFont="1" applyFill="1" applyBorder="1"/>
    <xf numFmtId="3" fontId="27" fillId="30" borderId="21" xfId="0" applyNumberFormat="1" applyFont="1" applyFill="1" applyBorder="1"/>
    <xf numFmtId="0" fontId="11" fillId="0" borderId="17" xfId="0" applyFont="1" applyBorder="1"/>
    <xf numFmtId="165" fontId="11" fillId="0" borderId="17" xfId="1" applyNumberFormat="1" applyFont="1" applyBorder="1"/>
    <xf numFmtId="3" fontId="12" fillId="2" borderId="1" xfId="0" applyNumberFormat="1" applyFont="1" applyFill="1" applyBorder="1"/>
    <xf numFmtId="3" fontId="20" fillId="2" borderId="2" xfId="0" applyNumberFormat="1" applyFont="1" applyFill="1" applyBorder="1"/>
    <xf numFmtId="3" fontId="20" fillId="2" borderId="3" xfId="0" applyNumberFormat="1" applyFont="1" applyFill="1" applyBorder="1"/>
    <xf numFmtId="3" fontId="12" fillId="2" borderId="6" xfId="0" applyNumberFormat="1" applyFont="1" applyFill="1" applyBorder="1" applyAlignment="1">
      <alignment wrapText="1"/>
    </xf>
    <xf numFmtId="3" fontId="12" fillId="2" borderId="7" xfId="0" applyNumberFormat="1" applyFont="1" applyFill="1" applyBorder="1" applyAlignment="1">
      <alignment wrapText="1"/>
    </xf>
    <xf numFmtId="3" fontId="12" fillId="2" borderId="8" xfId="0" applyNumberFormat="1" applyFont="1" applyFill="1" applyBorder="1" applyAlignment="1">
      <alignment wrapText="1"/>
    </xf>
    <xf numFmtId="3" fontId="12" fillId="2" borderId="4" xfId="0" applyNumberFormat="1" applyFont="1" applyFill="1" applyBorder="1" applyAlignment="1">
      <alignment horizontal="center"/>
    </xf>
    <xf numFmtId="3" fontId="12" fillId="2" borderId="0" xfId="0" applyNumberFormat="1" applyFont="1" applyFill="1" applyAlignment="1">
      <alignment horizontal="center"/>
    </xf>
    <xf numFmtId="3" fontId="12" fillId="2" borderId="5" xfId="0" applyNumberFormat="1" applyFont="1" applyFill="1" applyBorder="1" applyAlignment="1">
      <alignment horizontal="center"/>
    </xf>
    <xf numFmtId="3" fontId="13" fillId="2" borderId="0" xfId="0" applyNumberFormat="1" applyFont="1" applyFill="1" applyAlignment="1">
      <alignment horizontal="center"/>
    </xf>
    <xf numFmtId="3" fontId="13" fillId="2" borderId="5" xfId="0" applyNumberFormat="1" applyFont="1" applyFill="1" applyBorder="1" applyAlignment="1">
      <alignment horizontal="center"/>
    </xf>
    <xf numFmtId="3" fontId="13" fillId="2" borderId="4" xfId="0" applyNumberFormat="1" applyFont="1" applyFill="1" applyBorder="1" applyAlignment="1">
      <alignment horizontal="center"/>
    </xf>
    <xf numFmtId="3" fontId="12" fillId="2" borderId="4"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5" xfId="1" applyNumberFormat="1" applyFont="1" applyFill="1" applyBorder="1" applyAlignment="1">
      <alignment horizontal="center"/>
    </xf>
    <xf numFmtId="3" fontId="13" fillId="2" borderId="4" xfId="0" applyNumberFormat="1" applyFont="1" applyFill="1" applyBorder="1"/>
    <xf numFmtId="3" fontId="13" fillId="2" borderId="5" xfId="0" applyNumberFormat="1" applyFont="1" applyFill="1" applyBorder="1"/>
    <xf numFmtId="3" fontId="13" fillId="2" borderId="4" xfId="1" applyNumberFormat="1" applyFont="1" applyFill="1" applyBorder="1" applyAlignment="1">
      <alignment horizontal="center"/>
    </xf>
    <xf numFmtId="3" fontId="12" fillId="2" borderId="4" xfId="1" applyNumberFormat="1" applyFont="1" applyFill="1" applyBorder="1" applyAlignment="1"/>
    <xf numFmtId="3" fontId="12" fillId="2" borderId="0" xfId="1" applyNumberFormat="1" applyFont="1" applyFill="1" applyBorder="1" applyAlignment="1"/>
    <xf numFmtId="3" fontId="12" fillId="2" borderId="5" xfId="1" applyNumberFormat="1" applyFont="1" applyFill="1" applyBorder="1" applyAlignment="1"/>
    <xf numFmtId="3" fontId="12" fillId="2" borderId="6" xfId="1" applyNumberFormat="1" applyFont="1" applyFill="1" applyBorder="1" applyAlignment="1">
      <alignment horizontal="center"/>
    </xf>
    <xf numFmtId="3" fontId="12" fillId="2" borderId="7" xfId="1" applyNumberFormat="1" applyFont="1" applyFill="1" applyBorder="1" applyAlignment="1">
      <alignment horizontal="center"/>
    </xf>
    <xf numFmtId="3" fontId="12" fillId="2" borderId="6" xfId="1" applyNumberFormat="1" applyFont="1" applyFill="1" applyBorder="1" applyAlignment="1"/>
    <xf numFmtId="3" fontId="12" fillId="2" borderId="7" xfId="1" applyNumberFormat="1" applyFont="1" applyFill="1" applyBorder="1" applyAlignment="1"/>
    <xf numFmtId="3" fontId="12" fillId="2" borderId="22" xfId="1" applyNumberFormat="1" applyFont="1" applyFill="1" applyBorder="1" applyAlignment="1"/>
    <xf numFmtId="3" fontId="13" fillId="2" borderId="23" xfId="0" applyNumberFormat="1" applyFont="1" applyFill="1" applyBorder="1"/>
    <xf numFmtId="3" fontId="13" fillId="2" borderId="7" xfId="0" applyNumberFormat="1" applyFont="1" applyFill="1" applyBorder="1" applyAlignment="1">
      <alignment horizontal="center"/>
    </xf>
    <xf numFmtId="3" fontId="13" fillId="2" borderId="7" xfId="0" applyNumberFormat="1" applyFont="1" applyFill="1" applyBorder="1"/>
    <xf numFmtId="3" fontId="13" fillId="2" borderId="22" xfId="0" applyNumberFormat="1" applyFont="1" applyFill="1" applyBorder="1"/>
    <xf numFmtId="0" fontId="29" fillId="2" borderId="0" xfId="0" applyFont="1" applyFill="1"/>
    <xf numFmtId="165" fontId="26" fillId="2" borderId="0" xfId="0" applyNumberFormat="1" applyFont="1" applyFill="1"/>
    <xf numFmtId="0" fontId="26" fillId="2" borderId="23" xfId="0" applyFont="1" applyFill="1" applyBorder="1" applyAlignment="1">
      <alignment wrapText="1"/>
    </xf>
    <xf numFmtId="3" fontId="12" fillId="2" borderId="4" xfId="0" applyNumberFormat="1" applyFont="1" applyFill="1" applyBorder="1"/>
    <xf numFmtId="3" fontId="13" fillId="2" borderId="4" xfId="1" applyNumberFormat="1" applyFont="1" applyFill="1" applyBorder="1"/>
    <xf numFmtId="3" fontId="13" fillId="2" borderId="0" xfId="1" applyNumberFormat="1" applyFont="1" applyFill="1" applyBorder="1"/>
    <xf numFmtId="3" fontId="12" fillId="2" borderId="5" xfId="1" applyNumberFormat="1" applyFont="1" applyFill="1" applyBorder="1"/>
    <xf numFmtId="3" fontId="13" fillId="0" borderId="4" xfId="0" applyNumberFormat="1" applyFont="1" applyBorder="1"/>
    <xf numFmtId="3" fontId="12" fillId="2" borderId="4" xfId="1" applyNumberFormat="1" applyFont="1" applyFill="1" applyBorder="1"/>
    <xf numFmtId="3" fontId="12" fillId="2" borderId="0" xfId="1" applyNumberFormat="1" applyFont="1" applyFill="1" applyBorder="1"/>
    <xf numFmtId="3" fontId="12" fillId="2" borderId="6" xfId="1" applyNumberFormat="1" applyFont="1" applyFill="1" applyBorder="1"/>
    <xf numFmtId="3" fontId="12" fillId="2" borderId="7" xfId="1" applyNumberFormat="1" applyFont="1" applyFill="1" applyBorder="1"/>
    <xf numFmtId="3" fontId="12" fillId="2" borderId="8" xfId="1" applyNumberFormat="1" applyFont="1" applyFill="1" applyBorder="1"/>
    <xf numFmtId="167" fontId="13" fillId="2" borderId="0" xfId="0" applyNumberFormat="1" applyFont="1" applyFill="1"/>
    <xf numFmtId="167" fontId="12" fillId="2" borderId="14" xfId="0" applyNumberFormat="1" applyFont="1" applyFill="1" applyBorder="1"/>
    <xf numFmtId="167" fontId="12" fillId="2" borderId="0" xfId="0" applyNumberFormat="1" applyFont="1" applyFill="1"/>
    <xf numFmtId="168" fontId="11" fillId="2" borderId="0" xfId="0" applyNumberFormat="1" applyFont="1" applyFill="1"/>
    <xf numFmtId="4" fontId="11" fillId="2" borderId="0" xfId="0" applyNumberFormat="1" applyFont="1" applyFill="1" applyAlignment="1">
      <alignment horizontal="center"/>
    </xf>
    <xf numFmtId="3" fontId="21" fillId="0" borderId="0" xfId="0" applyNumberFormat="1" applyFont="1"/>
    <xf numFmtId="0" fontId="30" fillId="0" borderId="2" xfId="0" applyFont="1" applyBorder="1"/>
    <xf numFmtId="0" fontId="21" fillId="0" borderId="2" xfId="0" applyFont="1" applyBorder="1"/>
    <xf numFmtId="165" fontId="0" fillId="0" borderId="0" xfId="1" applyNumberFormat="1" applyFont="1" applyFill="1"/>
    <xf numFmtId="49" fontId="0" fillId="0" borderId="0" xfId="0" applyNumberFormat="1" applyFill="1"/>
    <xf numFmtId="49" fontId="16" fillId="0" borderId="26" xfId="0" applyNumberFormat="1" applyFont="1" applyFill="1" applyBorder="1" applyAlignment="1">
      <alignment horizontal="right"/>
    </xf>
    <xf numFmtId="49" fontId="16" fillId="31" borderId="12" xfId="0" applyNumberFormat="1" applyFont="1" applyFill="1" applyBorder="1"/>
    <xf numFmtId="49" fontId="17" fillId="32" borderId="11" xfId="0" applyNumberFormat="1" applyFont="1" applyFill="1" applyBorder="1"/>
    <xf numFmtId="166" fontId="17" fillId="32" borderId="11" xfId="0" applyNumberFormat="1" applyFont="1" applyFill="1" applyBorder="1"/>
    <xf numFmtId="3" fontId="17" fillId="32" borderId="11" xfId="0" applyNumberFormat="1" applyFont="1" applyFill="1" applyBorder="1"/>
    <xf numFmtId="49" fontId="18" fillId="31" borderId="13" xfId="0" applyNumberFormat="1" applyFont="1" applyFill="1" applyBorder="1"/>
    <xf numFmtId="3" fontId="19" fillId="31" borderId="11" xfId="0" applyNumberFormat="1" applyFont="1" applyFill="1" applyBorder="1"/>
    <xf numFmtId="3" fontId="18" fillId="31" borderId="11" xfId="0" applyNumberFormat="1" applyFont="1" applyFill="1" applyBorder="1"/>
    <xf numFmtId="166" fontId="16" fillId="32" borderId="24" xfId="0" applyNumberFormat="1" applyFont="1" applyFill="1" applyBorder="1"/>
    <xf numFmtId="49" fontId="17" fillId="32" borderId="13" xfId="0" applyNumberFormat="1" applyFont="1" applyFill="1" applyBorder="1"/>
    <xf numFmtId="3" fontId="16" fillId="32" borderId="11" xfId="0" applyNumberFormat="1" applyFont="1" applyFill="1" applyBorder="1"/>
    <xf numFmtId="166" fontId="17" fillId="32" borderId="24" xfId="0" applyNumberFormat="1" applyFont="1" applyFill="1" applyBorder="1"/>
    <xf numFmtId="49" fontId="17" fillId="32" borderId="25" xfId="0" applyNumberFormat="1" applyFont="1" applyFill="1" applyBorder="1"/>
    <xf numFmtId="3" fontId="17" fillId="32" borderId="25" xfId="0" applyNumberFormat="1" applyFont="1" applyFill="1" applyBorder="1"/>
    <xf numFmtId="49" fontId="16" fillId="0" borderId="27" xfId="0" applyNumberFormat="1" applyFont="1" applyFill="1" applyBorder="1" applyAlignment="1">
      <alignment horizontal="left"/>
    </xf>
    <xf numFmtId="0" fontId="13" fillId="2" borderId="4" xfId="0" applyFont="1" applyFill="1" applyBorder="1"/>
    <xf numFmtId="0" fontId="13" fillId="2" borderId="0" xfId="0" applyFont="1" applyFill="1" applyBorder="1"/>
    <xf numFmtId="168" fontId="0" fillId="2" borderId="0" xfId="0" applyNumberFormat="1" applyFill="1" applyAlignment="1" applyProtection="1">
      <alignment horizontal="left" vertical="top"/>
      <protection locked="0"/>
    </xf>
    <xf numFmtId="4" fontId="0" fillId="2" borderId="0" xfId="0" applyNumberFormat="1" applyFill="1" applyAlignment="1" applyProtection="1">
      <alignment horizontal="left" vertical="top"/>
      <protection locked="0"/>
    </xf>
    <xf numFmtId="2" fontId="0" fillId="2" borderId="0" xfId="0" applyNumberFormat="1" applyFill="1" applyAlignment="1" applyProtection="1">
      <alignment horizontal="left" vertical="top"/>
      <protection locked="0"/>
    </xf>
    <xf numFmtId="0" fontId="0" fillId="2" borderId="0" xfId="0" applyFill="1" applyBorder="1"/>
    <xf numFmtId="3" fontId="12" fillId="2" borderId="0" xfId="0" applyNumberFormat="1" applyFont="1" applyFill="1" applyAlignment="1">
      <alignment vertical="top" wrapText="1"/>
    </xf>
    <xf numFmtId="3" fontId="12" fillId="2" borderId="0" xfId="1" applyNumberFormat="1" applyFont="1" applyFill="1"/>
    <xf numFmtId="3" fontId="13" fillId="2" borderId="0" xfId="1" applyNumberFormat="1" applyFont="1" applyFill="1" applyProtection="1">
      <protection locked="0"/>
    </xf>
    <xf numFmtId="167" fontId="11" fillId="2" borderId="0" xfId="1" applyNumberFormat="1" applyFont="1" applyFill="1"/>
    <xf numFmtId="3" fontId="12" fillId="2" borderId="0" xfId="0" applyNumberFormat="1" applyFont="1" applyFill="1"/>
    <xf numFmtId="167" fontId="12" fillId="2" borderId="14" xfId="1" applyNumberFormat="1" applyFont="1" applyFill="1" applyBorder="1" applyProtection="1"/>
    <xf numFmtId="3" fontId="12" fillId="2" borderId="14" xfId="0" applyNumberFormat="1" applyFont="1" applyFill="1" applyBorder="1"/>
    <xf numFmtId="49" fontId="13" fillId="0" borderId="7" xfId="0" applyNumberFormat="1" applyFont="1" applyBorder="1"/>
    <xf numFmtId="0" fontId="13" fillId="0" borderId="0" xfId="0" applyFont="1"/>
    <xf numFmtId="49" fontId="13" fillId="0" borderId="0" xfId="0" applyNumberFormat="1" applyFont="1"/>
    <xf numFmtId="165" fontId="13" fillId="0" borderId="0" xfId="1" applyNumberFormat="1" applyFont="1" applyBorder="1"/>
    <xf numFmtId="49" fontId="13" fillId="0" borderId="0" xfId="44" applyNumberFormat="1" applyFill="1"/>
    <xf numFmtId="49" fontId="13" fillId="0" borderId="0" xfId="44" applyNumberFormat="1" applyFill="1" applyAlignment="1">
      <alignment horizontal="right"/>
    </xf>
    <xf numFmtId="165" fontId="12" fillId="0" borderId="0" xfId="1" applyNumberFormat="1" applyFont="1" applyFill="1"/>
    <xf numFmtId="165" fontId="13" fillId="0" borderId="0" xfId="1" applyNumberFormat="1" applyFont="1" applyFill="1"/>
    <xf numFmtId="0" fontId="12" fillId="0" borderId="0" xfId="0" applyFont="1" applyFill="1"/>
    <xf numFmtId="171" fontId="12" fillId="0" borderId="0" xfId="1" applyNumberFormat="1" applyFont="1" applyFill="1"/>
    <xf numFmtId="171" fontId="13" fillId="0" borderId="0" xfId="1" applyNumberFormat="1" applyFont="1" applyFill="1"/>
    <xf numFmtId="0" fontId="0" fillId="0" borderId="0" xfId="0" applyFill="1"/>
    <xf numFmtId="165" fontId="0" fillId="0" borderId="15" xfId="1" applyNumberFormat="1" applyFont="1" applyFill="1" applyBorder="1"/>
    <xf numFmtId="165" fontId="0" fillId="0" borderId="0" xfId="1" applyNumberFormat="1" applyFont="1" applyFill="1" applyBorder="1"/>
    <xf numFmtId="0" fontId="0" fillId="2" borderId="0" xfId="0" applyFill="1" applyAlignment="1" applyProtection="1">
      <alignment horizontal="left" vertical="top"/>
      <protection locked="0"/>
    </xf>
  </cellXfs>
  <cellStyles count="45">
    <cellStyle name="20 % - Dekorfärg1 2" xfId="20" xr:uid="{00000000-0005-0000-0000-000000000000}"/>
    <cellStyle name="20 % - Dekorfärg2 2" xfId="21" xr:uid="{00000000-0005-0000-0000-000001000000}"/>
    <cellStyle name="20 % - Dekorfärg3 2" xfId="22" xr:uid="{00000000-0005-0000-0000-000002000000}"/>
    <cellStyle name="20 % - Dekorfärg4 2" xfId="23" xr:uid="{00000000-0005-0000-0000-000003000000}"/>
    <cellStyle name="20 % - Dekorfärg5 2" xfId="24" xr:uid="{00000000-0005-0000-0000-000004000000}"/>
    <cellStyle name="20 % - Dekorfärg6 2" xfId="25" xr:uid="{00000000-0005-0000-0000-000005000000}"/>
    <cellStyle name="40 % - Dekorfärg1 2" xfId="26" xr:uid="{00000000-0005-0000-0000-000006000000}"/>
    <cellStyle name="40 % - Dekorfärg2 2" xfId="27" xr:uid="{00000000-0005-0000-0000-000007000000}"/>
    <cellStyle name="40 % - Dekorfärg3 2" xfId="28" xr:uid="{00000000-0005-0000-0000-000008000000}"/>
    <cellStyle name="40 % - Dekorfärg4 2" xfId="29" xr:uid="{00000000-0005-0000-0000-000009000000}"/>
    <cellStyle name="40 % - Dekorfärg5 2" xfId="30" xr:uid="{00000000-0005-0000-0000-00000A000000}"/>
    <cellStyle name="40 % - Dekorfärg6 2" xfId="31" xr:uid="{00000000-0005-0000-0000-00000B000000}"/>
    <cellStyle name="60 % - Dekorfärg1 2" xfId="32" xr:uid="{00000000-0005-0000-0000-00000C000000}"/>
    <cellStyle name="60 % - Dekorfärg2 2" xfId="33" xr:uid="{00000000-0005-0000-0000-00000D000000}"/>
    <cellStyle name="60 % - Dekorfärg3 2" xfId="34" xr:uid="{00000000-0005-0000-0000-00000E000000}"/>
    <cellStyle name="60 % - Dekorfärg4 2" xfId="35" xr:uid="{00000000-0005-0000-0000-00000F000000}"/>
    <cellStyle name="60 % - Dekorfärg5 2" xfId="36" xr:uid="{00000000-0005-0000-0000-000010000000}"/>
    <cellStyle name="60 % - Dekorfärg6 2" xfId="37" xr:uid="{00000000-0005-0000-0000-000011000000}"/>
    <cellStyle name="Dekorfärg1 2" xfId="38" xr:uid="{00000000-0005-0000-0000-000012000000}"/>
    <cellStyle name="Dekorfärg2 2" xfId="39" xr:uid="{00000000-0005-0000-0000-000013000000}"/>
    <cellStyle name="Dekorfärg3 2" xfId="40" xr:uid="{00000000-0005-0000-0000-000014000000}"/>
    <cellStyle name="Dekorfärg4 2" xfId="41" xr:uid="{00000000-0005-0000-0000-000015000000}"/>
    <cellStyle name="Dekorfärg5 2" xfId="42" xr:uid="{00000000-0005-0000-0000-000016000000}"/>
    <cellStyle name="Dekorfärg6 2" xfId="43" xr:uid="{00000000-0005-0000-0000-000017000000}"/>
    <cellStyle name="Normal" xfId="0" builtinId="0"/>
    <cellStyle name="Normal 2" xfId="3" xr:uid="{00000000-0005-0000-0000-000019000000}"/>
    <cellStyle name="Normal 2 2" xfId="11" xr:uid="{00000000-0005-0000-0000-00001A000000}"/>
    <cellStyle name="Normal 2_5302" xfId="17" xr:uid="{00000000-0005-0000-0000-00001B000000}"/>
    <cellStyle name="Normal 3" xfId="4" xr:uid="{00000000-0005-0000-0000-00001C000000}"/>
    <cellStyle name="Normal 3 2" xfId="12" xr:uid="{00000000-0005-0000-0000-00001D000000}"/>
    <cellStyle name="Normal 3_5302" xfId="18" xr:uid="{00000000-0005-0000-0000-00001E000000}"/>
    <cellStyle name="Normal 4" xfId="5" xr:uid="{00000000-0005-0000-0000-00001F000000}"/>
    <cellStyle name="Normal 4 2" xfId="13" xr:uid="{00000000-0005-0000-0000-000020000000}"/>
    <cellStyle name="Normal 4_5302" xfId="19" xr:uid="{00000000-0005-0000-0000-000021000000}"/>
    <cellStyle name="Normal 5" xfId="10" xr:uid="{00000000-0005-0000-0000-000022000000}"/>
    <cellStyle name="Normal 6" xfId="2" xr:uid="{00000000-0005-0000-0000-000023000000}"/>
    <cellStyle name="Normal_QW Data TA ELIM 2112" xfId="44" xr:uid="{3AF76572-9C7D-44EF-A0D5-D61BB3FC9CB9}"/>
    <cellStyle name="Procent 2" xfId="7" xr:uid="{00000000-0005-0000-0000-000024000000}"/>
    <cellStyle name="Procent 2 2" xfId="14" xr:uid="{00000000-0005-0000-0000-000025000000}"/>
    <cellStyle name="Procent 3" xfId="8" xr:uid="{00000000-0005-0000-0000-000026000000}"/>
    <cellStyle name="Procent 3 2" xfId="15" xr:uid="{00000000-0005-0000-0000-000027000000}"/>
    <cellStyle name="Procent 4" xfId="9" xr:uid="{00000000-0005-0000-0000-000028000000}"/>
    <cellStyle name="Procent 4 2" xfId="16" xr:uid="{00000000-0005-0000-0000-000029000000}"/>
    <cellStyle name="Procent 5" xfId="6" xr:uid="{00000000-0005-0000-0000-00002A000000}"/>
    <cellStyle name="Tusental" xfId="1" builtinId="3"/>
  </cellStyles>
  <dxfs count="11">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dxf>
    <dxf>
      <protection locked="0" hidden="0"/>
    </dxf>
    <dxf>
      <protection locked="0" hidden="0"/>
    </dxf>
    <dxf>
      <protection locked="0" hidden="0"/>
    </dxf>
    <dxf>
      <alignment horizontal="center" vertical="bottom" textRotation="0" indent="0" justifyLastLine="0" shrinkToFit="0" readingOrder="0"/>
      <protection locked="0" hidden="0"/>
    </dxf>
    <dxf>
      <alignment horizontal="center" vertical="bottom" textRotation="0" indent="0" justifyLastLine="0" shrinkToFit="0" readingOrder="0"/>
      <protection locked="0" hidden="0"/>
    </dxf>
    <dxf>
      <protection locked="0" hidden="0"/>
    </dxf>
    <dxf>
      <border outline="0">
        <bottom style="thin">
          <color theme="4" tint="0.39997558519241921"/>
        </bottom>
      </border>
    </dxf>
    <dxf>
      <font>
        <b/>
        <i val="0"/>
        <strike val="0"/>
        <condense val="0"/>
        <extend val="0"/>
        <outline val="0"/>
        <shadow val="0"/>
        <u/>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4:E26" totalsRowShown="0" headerRowDxfId="10" dataDxfId="8" headerRowBorderDxfId="9">
  <tableColumns count="5">
    <tableColumn id="1" xr3:uid="{00000000-0010-0000-0000-000001000000}" name="Avdelning" dataDxfId="7"/>
    <tableColumn id="6" xr3:uid="{E98EFF20-4AE7-48BC-9F7E-D977336E887F}" name="Avd 2021" dataDxfId="6"/>
    <tableColumn id="2" xr3:uid="{00000000-0010-0000-0000-000002000000}" name="Trafikavtalet" dataDxfId="5"/>
    <tableColumn id="3" xr3:uid="{00000000-0010-0000-0000-000003000000}" name="Externa affärer" dataDxfId="4"/>
    <tableColumn id="4" xr3:uid="{00000000-0010-0000-0000-000004000000}" name="Banavtalet"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2" displayName="Tabell2" ref="F4:F26" totalsRowShown="0" headerRowDxfId="2" dataDxfId="1">
  <autoFilter ref="F4:F26" xr:uid="{00000000-0009-0000-0100-000002000000}"/>
  <tableColumns count="1">
    <tableColumn id="1" xr3:uid="{00000000-0010-0000-0100-000001000000}" name="Kommentar"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zoomScale="90" zoomScaleNormal="90" workbookViewId="0">
      <pane ySplit="4" topLeftCell="A5" activePane="bottomLeft" state="frozen"/>
      <selection pane="bottomLeft"/>
    </sheetView>
  </sheetViews>
  <sheetFormatPr defaultRowHeight="15" x14ac:dyDescent="0.25"/>
  <cols>
    <col min="1" max="1" width="25.28515625" style="87" customWidth="1"/>
    <col min="2" max="2" width="16.7109375" style="87" customWidth="1"/>
    <col min="3" max="3" width="12.28515625" customWidth="1"/>
    <col min="4" max="4" width="9.7109375" customWidth="1"/>
    <col min="5" max="5" width="11.42578125" customWidth="1"/>
    <col min="6" max="6" width="84" customWidth="1"/>
  </cols>
  <sheetData>
    <row r="1" spans="1:6" ht="15.75" x14ac:dyDescent="0.25">
      <c r="A1" s="88" t="s">
        <v>0</v>
      </c>
      <c r="B1" s="80"/>
    </row>
    <row r="2" spans="1:6" x14ac:dyDescent="0.25">
      <c r="A2" s="89" t="s">
        <v>1</v>
      </c>
      <c r="B2" s="81"/>
    </row>
    <row r="4" spans="1:6" ht="32.25" customHeight="1" x14ac:dyDescent="0.25">
      <c r="A4" s="82" t="s">
        <v>2</v>
      </c>
      <c r="B4" s="83" t="s">
        <v>3</v>
      </c>
      <c r="C4" s="30" t="s">
        <v>4</v>
      </c>
      <c r="D4" s="30" t="s">
        <v>5</v>
      </c>
      <c r="E4" s="30" t="s">
        <v>6</v>
      </c>
      <c r="F4" s="1" t="s">
        <v>7</v>
      </c>
    </row>
    <row r="5" spans="1:6" x14ac:dyDescent="0.25">
      <c r="A5" s="84">
        <v>7000</v>
      </c>
      <c r="B5" s="84">
        <v>1300</v>
      </c>
      <c r="C5" s="31"/>
      <c r="D5" s="31" t="s">
        <v>8</v>
      </c>
      <c r="E5" s="31"/>
      <c r="F5" s="32" t="s">
        <v>9</v>
      </c>
    </row>
    <row r="6" spans="1:6" x14ac:dyDescent="0.25">
      <c r="A6" s="84">
        <v>7001</v>
      </c>
      <c r="B6" s="84">
        <v>2131</v>
      </c>
      <c r="C6" s="31" t="s">
        <v>8</v>
      </c>
      <c r="D6" s="31" t="s">
        <v>8</v>
      </c>
      <c r="E6" s="31"/>
      <c r="F6" s="32" t="s">
        <v>10</v>
      </c>
    </row>
    <row r="7" spans="1:6" ht="30" x14ac:dyDescent="0.25">
      <c r="A7" s="84">
        <v>7100</v>
      </c>
      <c r="B7" s="84">
        <v>6116</v>
      </c>
      <c r="C7" s="31" t="s">
        <v>8</v>
      </c>
      <c r="D7" s="31"/>
      <c r="E7" s="31"/>
      <c r="F7" s="32" t="s">
        <v>11</v>
      </c>
    </row>
    <row r="8" spans="1:6" x14ac:dyDescent="0.25">
      <c r="A8" s="84"/>
      <c r="B8" s="84"/>
      <c r="C8" s="31"/>
      <c r="D8" s="31"/>
      <c r="E8" s="31"/>
      <c r="F8" s="32"/>
    </row>
    <row r="9" spans="1:6" x14ac:dyDescent="0.25">
      <c r="A9" s="84">
        <v>7300</v>
      </c>
      <c r="B9" s="84">
        <v>5000</v>
      </c>
      <c r="C9" s="31" t="s">
        <v>8</v>
      </c>
      <c r="D9" s="31" t="s">
        <v>8</v>
      </c>
      <c r="E9" s="31"/>
      <c r="F9" s="32" t="s">
        <v>12</v>
      </c>
    </row>
    <row r="10" spans="1:6" x14ac:dyDescent="0.25">
      <c r="A10" s="84"/>
      <c r="B10" s="84"/>
      <c r="C10" s="31"/>
      <c r="D10" s="31"/>
      <c r="E10" s="31"/>
      <c r="F10" s="32"/>
    </row>
    <row r="11" spans="1:6" x14ac:dyDescent="0.25">
      <c r="A11" s="84">
        <v>7310</v>
      </c>
      <c r="B11" s="84" t="s">
        <v>13</v>
      </c>
      <c r="C11" s="31" t="s">
        <v>8</v>
      </c>
      <c r="D11" s="31" t="s">
        <v>8</v>
      </c>
      <c r="E11" s="31"/>
      <c r="F11" s="32" t="s">
        <v>14</v>
      </c>
    </row>
    <row r="12" spans="1:6" x14ac:dyDescent="0.25">
      <c r="A12" s="84">
        <v>7350</v>
      </c>
      <c r="B12" s="84">
        <v>2226</v>
      </c>
      <c r="C12" s="31" t="s">
        <v>8</v>
      </c>
      <c r="D12" s="31"/>
      <c r="E12" s="31"/>
      <c r="F12" s="32" t="s">
        <v>15</v>
      </c>
    </row>
    <row r="13" spans="1:6" x14ac:dyDescent="0.25">
      <c r="A13" s="84">
        <v>7400</v>
      </c>
      <c r="B13" s="84" t="s">
        <v>16</v>
      </c>
      <c r="C13" s="31" t="s">
        <v>8</v>
      </c>
      <c r="D13" s="31" t="s">
        <v>8</v>
      </c>
      <c r="E13" s="31"/>
      <c r="F13" s="32" t="s">
        <v>17</v>
      </c>
    </row>
    <row r="14" spans="1:6" x14ac:dyDescent="0.25">
      <c r="A14" s="84">
        <v>7500</v>
      </c>
      <c r="B14" s="84">
        <v>6000</v>
      </c>
      <c r="C14" s="31" t="s">
        <v>8</v>
      </c>
      <c r="D14" s="31"/>
      <c r="E14" s="31"/>
      <c r="F14" s="32" t="s">
        <v>18</v>
      </c>
    </row>
    <row r="15" spans="1:6" ht="30" x14ac:dyDescent="0.25">
      <c r="A15" s="84">
        <v>7510</v>
      </c>
      <c r="B15" s="84">
        <v>6200</v>
      </c>
      <c r="C15" s="31" t="s">
        <v>8</v>
      </c>
      <c r="D15" s="31" t="s">
        <v>8</v>
      </c>
      <c r="E15" s="31"/>
      <c r="F15" s="32" t="s">
        <v>19</v>
      </c>
    </row>
    <row r="16" spans="1:6" x14ac:dyDescent="0.25">
      <c r="A16" s="84">
        <v>7560</v>
      </c>
      <c r="B16" s="84">
        <v>6300</v>
      </c>
      <c r="C16" s="31" t="s">
        <v>8</v>
      </c>
      <c r="D16" s="31" t="s">
        <v>8</v>
      </c>
      <c r="E16" s="31"/>
      <c r="F16" s="32" t="s">
        <v>20</v>
      </c>
    </row>
    <row r="17" spans="1:11" x14ac:dyDescent="0.25">
      <c r="A17" s="84">
        <v>7565</v>
      </c>
      <c r="B17" s="84">
        <v>6500</v>
      </c>
      <c r="C17" s="31" t="s">
        <v>8</v>
      </c>
      <c r="D17" s="31"/>
      <c r="E17" s="31"/>
      <c r="F17" s="32" t="s">
        <v>21</v>
      </c>
    </row>
    <row r="18" spans="1:11" x14ac:dyDescent="0.25">
      <c r="A18" s="84">
        <v>7520</v>
      </c>
      <c r="B18" s="84">
        <v>6610</v>
      </c>
      <c r="C18" s="31" t="s">
        <v>8</v>
      </c>
      <c r="D18" s="31" t="s">
        <v>8</v>
      </c>
      <c r="E18" s="31"/>
      <c r="F18" s="32" t="s">
        <v>22</v>
      </c>
    </row>
    <row r="19" spans="1:11" x14ac:dyDescent="0.25">
      <c r="A19" s="84">
        <v>7600</v>
      </c>
      <c r="B19" s="84">
        <v>6117</v>
      </c>
      <c r="C19" s="31" t="s">
        <v>8</v>
      </c>
      <c r="D19" s="31"/>
      <c r="E19" s="31"/>
      <c r="F19" s="32" t="s">
        <v>23</v>
      </c>
    </row>
    <row r="20" spans="1:11" ht="45" x14ac:dyDescent="0.25">
      <c r="A20" s="84">
        <v>7800</v>
      </c>
      <c r="B20" s="84"/>
      <c r="C20" s="31" t="s">
        <v>8</v>
      </c>
      <c r="D20" s="31" t="s">
        <v>8</v>
      </c>
      <c r="E20" s="31"/>
      <c r="F20" s="32" t="s">
        <v>24</v>
      </c>
    </row>
    <row r="21" spans="1:11" x14ac:dyDescent="0.25">
      <c r="A21" s="84">
        <v>6999</v>
      </c>
      <c r="B21" s="84">
        <v>1310</v>
      </c>
      <c r="C21" s="31" t="s">
        <v>8</v>
      </c>
      <c r="D21" s="31"/>
      <c r="E21" s="31"/>
      <c r="F21" s="32" t="s">
        <v>25</v>
      </c>
    </row>
    <row r="22" spans="1:11" ht="30" x14ac:dyDescent="0.25">
      <c r="A22" s="84" t="s">
        <v>26</v>
      </c>
      <c r="B22" s="84" t="s">
        <v>27</v>
      </c>
      <c r="C22" s="31"/>
      <c r="D22" s="31" t="s">
        <v>8</v>
      </c>
      <c r="E22" s="31" t="s">
        <v>8</v>
      </c>
      <c r="F22" s="32" t="s">
        <v>28</v>
      </c>
    </row>
    <row r="23" spans="1:11" x14ac:dyDescent="0.25">
      <c r="A23" s="84" t="s">
        <v>29</v>
      </c>
      <c r="B23" s="84" t="s">
        <v>30</v>
      </c>
      <c r="C23" s="31"/>
      <c r="D23" s="31" t="s">
        <v>8</v>
      </c>
      <c r="E23" s="31"/>
      <c r="F23" s="32" t="s">
        <v>31</v>
      </c>
    </row>
    <row r="24" spans="1:11" x14ac:dyDescent="0.25">
      <c r="A24" s="84"/>
      <c r="B24" s="84"/>
      <c r="C24" s="31"/>
      <c r="D24" s="31"/>
      <c r="E24" s="31"/>
      <c r="F24" s="32"/>
    </row>
    <row r="25" spans="1:11" x14ac:dyDescent="0.25">
      <c r="A25" s="84"/>
      <c r="B25" s="84"/>
      <c r="C25" s="31"/>
      <c r="D25" s="31"/>
      <c r="E25" s="31"/>
      <c r="F25" s="32"/>
      <c r="G25" s="31"/>
      <c r="H25" s="31"/>
      <c r="I25" s="31"/>
      <c r="J25" s="31"/>
      <c r="K25" s="32"/>
    </row>
    <row r="26" spans="1:11" x14ac:dyDescent="0.25">
      <c r="A26" s="84">
        <v>7590</v>
      </c>
      <c r="B26" s="84" t="s">
        <v>32</v>
      </c>
      <c r="C26" s="31"/>
      <c r="D26" s="31"/>
      <c r="E26" s="31"/>
      <c r="F26" s="32" t="s">
        <v>33</v>
      </c>
    </row>
    <row r="27" spans="1:11" x14ac:dyDescent="0.25">
      <c r="A27" s="84"/>
      <c r="B27" s="84"/>
      <c r="C27" s="31"/>
      <c r="D27" s="31"/>
      <c r="E27" s="31"/>
      <c r="F27" s="32"/>
    </row>
    <row r="28" spans="1:11" x14ac:dyDescent="0.25">
      <c r="A28" s="85" t="s">
        <v>34</v>
      </c>
      <c r="B28" s="85"/>
    </row>
    <row r="29" spans="1:11" x14ac:dyDescent="0.25">
      <c r="A29" s="106" t="s">
        <v>35</v>
      </c>
      <c r="B29" s="86"/>
    </row>
    <row r="30" spans="1:11" x14ac:dyDescent="0.25">
      <c r="A30" s="106" t="s">
        <v>36</v>
      </c>
      <c r="B30" s="86"/>
    </row>
    <row r="31" spans="1:11" x14ac:dyDescent="0.25">
      <c r="A31" s="106" t="s">
        <v>37</v>
      </c>
      <c r="B31" s="86"/>
    </row>
    <row r="32" spans="1:11" x14ac:dyDescent="0.25">
      <c r="A32" s="106" t="s">
        <v>38</v>
      </c>
      <c r="B32" s="86"/>
    </row>
    <row r="33" spans="1:2" x14ac:dyDescent="0.25">
      <c r="A33" s="106" t="s">
        <v>39</v>
      </c>
      <c r="B33" s="86"/>
    </row>
    <row r="34" spans="1:2" x14ac:dyDescent="0.25">
      <c r="A34" s="106" t="s">
        <v>40</v>
      </c>
      <c r="B34" s="86"/>
    </row>
    <row r="35" spans="1:2" x14ac:dyDescent="0.25">
      <c r="A35" s="106" t="s">
        <v>41</v>
      </c>
      <c r="B35" s="86"/>
    </row>
    <row r="36" spans="1:2" x14ac:dyDescent="0.25">
      <c r="A36" s="106" t="s">
        <v>42</v>
      </c>
      <c r="B36" s="86"/>
    </row>
    <row r="37" spans="1:2" x14ac:dyDescent="0.25">
      <c r="A37" s="106" t="s">
        <v>43</v>
      </c>
      <c r="B37" s="86"/>
    </row>
    <row r="38" spans="1:2" x14ac:dyDescent="0.25">
      <c r="A38" s="110" t="s">
        <v>44</v>
      </c>
    </row>
  </sheetData>
  <pageMargins left="0.7" right="0.7" top="0.75" bottom="0.75" header="0.3" footer="0.3"/>
  <pageSetup paperSize="8"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T78"/>
  <sheetViews>
    <sheetView tabSelected="1" zoomScale="80" zoomScaleNormal="80" workbookViewId="0">
      <selection activeCell="J25" sqref="J25"/>
    </sheetView>
  </sheetViews>
  <sheetFormatPr defaultColWidth="9.28515625" defaultRowHeight="15" x14ac:dyDescent="0.25"/>
  <cols>
    <col min="1" max="1" width="37.5703125" style="5" customWidth="1"/>
    <col min="2" max="3" width="15.7109375" style="5" customWidth="1"/>
    <col min="4" max="4" width="15.7109375" style="62" customWidth="1"/>
    <col min="5" max="5" width="15.7109375" style="5" customWidth="1"/>
    <col min="6" max="6" width="17" style="105" customWidth="1"/>
    <col min="7" max="7" width="12.7109375" style="5" customWidth="1"/>
    <col min="8" max="8" width="15.7109375" style="62" customWidth="1"/>
    <col min="9" max="9" width="15.7109375" style="5" customWidth="1"/>
    <col min="10" max="10" width="13.7109375" style="5" bestFit="1" customWidth="1"/>
    <col min="11" max="11" width="11.28515625" style="5" customWidth="1"/>
    <col min="12" max="12" width="15.28515625" style="62" bestFit="1" customWidth="1"/>
    <col min="13" max="13" width="8.5703125" style="5" bestFit="1" customWidth="1"/>
    <col min="14" max="14" width="3.7109375" style="5" customWidth="1"/>
    <col min="15" max="15" width="12.28515625" style="5" hidden="1" customWidth="1"/>
    <col min="16" max="16" width="14.28515625" style="5" hidden="1" customWidth="1"/>
    <col min="17" max="17" width="17.7109375" style="5" customWidth="1"/>
    <col min="18" max="18" width="15.28515625" style="5" customWidth="1"/>
    <col min="19" max="19" width="9.7109375" style="5" bestFit="1" customWidth="1"/>
    <col min="20" max="20" width="11.85546875" style="5" customWidth="1"/>
    <col min="21" max="16384" width="9.28515625" style="5"/>
  </cols>
  <sheetData>
    <row r="1" spans="1:20" s="2" customFormat="1" ht="14.25" customHeight="1" x14ac:dyDescent="0.25">
      <c r="A1" s="2" t="s">
        <v>445</v>
      </c>
      <c r="D1" s="73"/>
      <c r="F1" s="234"/>
      <c r="G1" s="118"/>
      <c r="H1" s="117"/>
      <c r="I1" s="118"/>
      <c r="J1" s="119"/>
      <c r="K1" s="118"/>
      <c r="L1" s="117"/>
      <c r="M1" s="118"/>
      <c r="N1" s="118"/>
      <c r="O1" s="118"/>
      <c r="P1" s="118"/>
      <c r="Q1" s="234"/>
      <c r="R1" s="234"/>
    </row>
    <row r="2" spans="1:20" s="8" customFormat="1" ht="45" x14ac:dyDescent="0.25">
      <c r="A2" s="7"/>
      <c r="B2" s="7" t="s">
        <v>45</v>
      </c>
      <c r="C2" s="7" t="s">
        <v>46</v>
      </c>
      <c r="D2" s="69" t="s">
        <v>47</v>
      </c>
      <c r="E2" s="7" t="s">
        <v>48</v>
      </c>
      <c r="F2" s="260" t="s">
        <v>49</v>
      </c>
      <c r="G2" s="104" t="s">
        <v>50</v>
      </c>
      <c r="H2" s="69" t="s">
        <v>51</v>
      </c>
      <c r="I2" s="7" t="s">
        <v>52</v>
      </c>
      <c r="J2" s="7" t="s">
        <v>50</v>
      </c>
      <c r="K2" s="7" t="s">
        <v>53</v>
      </c>
      <c r="L2" s="69" t="s">
        <v>54</v>
      </c>
      <c r="M2" s="7"/>
      <c r="O2" s="7" t="s">
        <v>55</v>
      </c>
      <c r="P2" s="7" t="s">
        <v>31</v>
      </c>
      <c r="Q2" s="7" t="s">
        <v>427</v>
      </c>
      <c r="R2" s="7" t="s">
        <v>31</v>
      </c>
    </row>
    <row r="3" spans="1:20" s="3" customFormat="1" x14ac:dyDescent="0.25">
      <c r="A3" s="3" t="s">
        <v>56</v>
      </c>
      <c r="B3" s="27"/>
      <c r="C3" s="27"/>
      <c r="D3" s="74"/>
      <c r="E3" s="27"/>
      <c r="F3" s="261"/>
      <c r="G3" s="4"/>
      <c r="H3" s="70"/>
      <c r="J3" s="5"/>
      <c r="L3" s="70"/>
    </row>
    <row r="4" spans="1:20" x14ac:dyDescent="0.25">
      <c r="A4" s="5" t="s">
        <v>57</v>
      </c>
      <c r="B4" s="49">
        <f>'TA exkl. 1371..1373'!M4+'BA 8000..8512'!M4</f>
        <v>972772.9</v>
      </c>
      <c r="C4" s="49">
        <f>'TA exkl. 1371..1373'!N4+'BA 8000..8512'!N4</f>
        <v>1381</v>
      </c>
      <c r="D4" s="71">
        <f>'TA exkl. 1371..1373'!O4+'BA 8000..8512'!O4</f>
        <v>0</v>
      </c>
      <c r="E4" s="50">
        <f>SUM(B4:D4)</f>
        <v>974153.9</v>
      </c>
      <c r="F4" s="262">
        <v>974154.3</v>
      </c>
      <c r="G4" s="49">
        <f>F4-E4</f>
        <v>0.40000000002328306</v>
      </c>
      <c r="H4" s="71">
        <f>'TA exkl. 1371..1373'!E4+'BA 8000..8512'!E4</f>
        <v>0</v>
      </c>
      <c r="I4" s="49">
        <f>'TA exkl. 1371..1373'!F4+'BA 8000..8512'!F4</f>
        <v>0</v>
      </c>
      <c r="J4" s="49">
        <f t="shared" ref="J4:J9" si="0">I4+H4</f>
        <v>0</v>
      </c>
      <c r="K4" s="49">
        <f>J4-G4</f>
        <v>-0.40000000002328306</v>
      </c>
      <c r="L4" s="65">
        <f>F4-I4-H4</f>
        <v>974154.3</v>
      </c>
      <c r="M4" s="45">
        <f>E4-L4</f>
        <v>-0.40000000002328306</v>
      </c>
      <c r="O4" s="65">
        <v>813352</v>
      </c>
      <c r="P4" s="45">
        <f>O4-L4</f>
        <v>-160802.30000000005</v>
      </c>
    </row>
    <row r="5" spans="1:20" x14ac:dyDescent="0.25">
      <c r="A5" s="5" t="s">
        <v>58</v>
      </c>
      <c r="B5" s="49">
        <f>'TA exkl. 1371..1373'!M5+'BA 8000..8512'!M5</f>
        <v>0</v>
      </c>
      <c r="C5" s="71">
        <f>'TA exkl. 1371..1373'!N5+'BA 8000..8512'!N5</f>
        <v>33188.300000000017</v>
      </c>
      <c r="D5" s="71">
        <f>'TA exkl. 1371..1373'!O5+'BA 8000..8512'!O5</f>
        <v>175949.3</v>
      </c>
      <c r="E5" s="72">
        <f>SUM(B5:D5)</f>
        <v>209137.6</v>
      </c>
      <c r="F5" s="262">
        <v>222331.2</v>
      </c>
      <c r="G5" s="49">
        <f>F5-E5</f>
        <v>13193.600000000006</v>
      </c>
      <c r="H5" s="71">
        <f>'TA exkl. 1371..1373'!E5+'BA 8000..8512'!E5</f>
        <v>233.9</v>
      </c>
      <c r="I5" s="49">
        <f>'TA exkl. 1371..1373'!F5+'BA 8000..8512'!F5</f>
        <v>12959.6</v>
      </c>
      <c r="J5" s="49">
        <f t="shared" si="0"/>
        <v>13193.5</v>
      </c>
      <c r="K5" s="49">
        <f>J5-G5</f>
        <v>-0.10000000000582077</v>
      </c>
      <c r="L5" s="65">
        <f>F5-I5-H5</f>
        <v>209137.7</v>
      </c>
      <c r="M5" s="45">
        <f t="shared" ref="M5:M17" si="1">E5-L5</f>
        <v>-0.10000000000582077</v>
      </c>
      <c r="O5" s="65">
        <v>134498</v>
      </c>
      <c r="P5" s="45">
        <f t="shared" ref="P5:P8" si="2">O5-L5</f>
        <v>-74639.700000000012</v>
      </c>
    </row>
    <row r="6" spans="1:20" x14ac:dyDescent="0.25">
      <c r="A6" s="5" t="s">
        <v>59</v>
      </c>
      <c r="B6" s="49">
        <f>'TA exkl. 1371..1373'!M6+'BA 8000..8512'!M6</f>
        <v>238.79999999999927</v>
      </c>
      <c r="C6" s="71">
        <f>'TA exkl. 1371..1373'!N6+'BA 8000..8512'!N6</f>
        <v>7.4</v>
      </c>
      <c r="D6" s="71">
        <f>'TA exkl. 1371..1373'!O6+'BA 8000..8512'!O6</f>
        <v>-7.4</v>
      </c>
      <c r="E6" s="72">
        <f>SUM(B6:D6)</f>
        <v>238.79999999999927</v>
      </c>
      <c r="F6" s="262">
        <v>67630</v>
      </c>
      <c r="G6" s="49">
        <f t="shared" ref="G6:G9" si="3">F6-E6</f>
        <v>67391.199999999997</v>
      </c>
      <c r="H6" s="71">
        <f>'TA exkl. 1371..1373'!E6+'BA 8000..8512'!E6</f>
        <v>51444.3</v>
      </c>
      <c r="I6" s="49">
        <f>'TA exkl. 1371..1373'!F6+'BA 8000..8512'!F6</f>
        <v>15947.300000000001</v>
      </c>
      <c r="J6" s="49">
        <f t="shared" si="0"/>
        <v>67391.600000000006</v>
      </c>
      <c r="K6" s="49">
        <f t="shared" ref="K6:K17" si="4">J6-G6</f>
        <v>0.40000000000873115</v>
      </c>
      <c r="L6" s="65">
        <f>F6-I6-H6</f>
        <v>238.39999999999418</v>
      </c>
      <c r="M6" s="45">
        <f>E6-L6</f>
        <v>0.40000000000509317</v>
      </c>
      <c r="O6" s="65">
        <v>167745</v>
      </c>
      <c r="P6" s="45">
        <f t="shared" si="2"/>
        <v>167506.6</v>
      </c>
    </row>
    <row r="7" spans="1:20" x14ac:dyDescent="0.25">
      <c r="A7" s="5" t="s">
        <v>60</v>
      </c>
      <c r="B7" s="49">
        <f>'TA exkl. 1371..1373'!M7+'BA 8000..8512'!M7</f>
        <v>0</v>
      </c>
      <c r="C7" s="49">
        <f>'TA exkl. 1371..1373'!N7+'BA 8000..8512'!N7</f>
        <v>108.9</v>
      </c>
      <c r="D7" s="71">
        <f>'TA exkl. 1371..1373'!O7+'BA 8000..8512'!O7</f>
        <v>0</v>
      </c>
      <c r="E7" s="50">
        <f>SUM(B7:D7)</f>
        <v>108.9</v>
      </c>
      <c r="F7" s="262">
        <v>269</v>
      </c>
      <c r="G7" s="49">
        <f t="shared" si="3"/>
        <v>160.1</v>
      </c>
      <c r="H7" s="71">
        <f>'TA exkl. 1371..1373'!E7+'BA 8000..8512'!E7</f>
        <v>0</v>
      </c>
      <c r="I7" s="49">
        <f>'TA exkl. 1371..1373'!F7+'BA 8000..8512'!F7</f>
        <v>160.19999999999999</v>
      </c>
      <c r="J7" s="49">
        <f t="shared" si="0"/>
        <v>160.19999999999999</v>
      </c>
      <c r="K7" s="49">
        <f t="shared" si="4"/>
        <v>9.9999999999994316E-2</v>
      </c>
      <c r="L7" s="65">
        <f t="shared" ref="L7:L16" si="5">F7-I7-H7</f>
        <v>108.80000000000001</v>
      </c>
      <c r="M7" s="45">
        <f t="shared" si="1"/>
        <v>9.9999999999994316E-2</v>
      </c>
      <c r="O7" s="65">
        <v>3334</v>
      </c>
      <c r="P7" s="45">
        <f t="shared" si="2"/>
        <v>3225.2</v>
      </c>
    </row>
    <row r="8" spans="1:20" x14ac:dyDescent="0.25">
      <c r="A8" s="5" t="s">
        <v>61</v>
      </c>
      <c r="B8" s="49">
        <f>'TA exkl. 1371..1373'!M8+'BA 8000..8512'!M8</f>
        <v>-157.90000000000055</v>
      </c>
      <c r="C8" s="49">
        <f>'TA exkl. 1371..1373'!N8+'BA 8000..8512'!N8</f>
        <v>24639.200000000001</v>
      </c>
      <c r="D8" s="71">
        <f>'TA exkl. 1371..1373'!O8+'BA 8000..8512'!O8</f>
        <v>94.3</v>
      </c>
      <c r="E8" s="50">
        <f>SUM(B8:D8)</f>
        <v>24575.599999999999</v>
      </c>
      <c r="F8" s="262">
        <v>43236.1</v>
      </c>
      <c r="G8" s="49">
        <f t="shared" si="3"/>
        <v>18660.5</v>
      </c>
      <c r="H8" s="71">
        <f>'TA exkl. 1371..1373'!E8+'BA 8000..8512'!E8</f>
        <v>1163</v>
      </c>
      <c r="I8" s="49">
        <f>'TA exkl. 1371..1373'!F8+'BA 8000..8512'!F8</f>
        <v>17497.599999999999</v>
      </c>
      <c r="J8" s="49">
        <f t="shared" si="0"/>
        <v>18660.599999999999</v>
      </c>
      <c r="K8" s="49">
        <f t="shared" si="4"/>
        <v>9.9999999998544808E-2</v>
      </c>
      <c r="L8" s="65">
        <f t="shared" si="5"/>
        <v>24575.5</v>
      </c>
      <c r="M8" s="45">
        <f>E8-L8</f>
        <v>9.9999999998544808E-2</v>
      </c>
      <c r="O8" s="65">
        <v>-9983</v>
      </c>
      <c r="P8" s="45">
        <f t="shared" si="2"/>
        <v>-34558.5</v>
      </c>
    </row>
    <row r="9" spans="1:20" s="3" customFormat="1" ht="20.25" customHeight="1" x14ac:dyDescent="0.25">
      <c r="A9" s="3" t="s">
        <v>62</v>
      </c>
      <c r="B9" s="50">
        <f>SUM(B4:B8)</f>
        <v>972853.8</v>
      </c>
      <c r="C9" s="50">
        <f>SUM(C4:C8)</f>
        <v>59324.800000000017</v>
      </c>
      <c r="D9" s="72">
        <f t="shared" ref="D9" si="6">SUM(D4:D8)</f>
        <v>176036.19999999998</v>
      </c>
      <c r="E9" s="50">
        <f>SUM(E4:E8)</f>
        <v>1208214.8</v>
      </c>
      <c r="F9" s="261">
        <f>SUM(F4:F8)</f>
        <v>1307620.6000000001</v>
      </c>
      <c r="G9" s="50">
        <f t="shared" si="3"/>
        <v>99405.800000000047</v>
      </c>
      <c r="H9" s="72">
        <f>SUM(H4:H8)</f>
        <v>52841.200000000004</v>
      </c>
      <c r="I9" s="50">
        <f>SUM(I4:I8)</f>
        <v>46564.7</v>
      </c>
      <c r="J9" s="50">
        <f t="shared" si="0"/>
        <v>99405.9</v>
      </c>
      <c r="K9" s="50">
        <f>J9-G9</f>
        <v>9.9999999947613105E-2</v>
      </c>
      <c r="L9" s="64">
        <f>SUM(L4:L8)</f>
        <v>1208214.7</v>
      </c>
      <c r="M9" s="45">
        <f t="shared" si="1"/>
        <v>0.10000000009313226</v>
      </c>
      <c r="O9" s="64">
        <v>1108946</v>
      </c>
      <c r="P9" s="78">
        <f>SUM(P4:P8)</f>
        <v>-99268.700000000055</v>
      </c>
      <c r="Q9" s="36">
        <v>1221048</v>
      </c>
      <c r="R9" s="36">
        <v>12833.1</v>
      </c>
      <c r="S9" s="36"/>
      <c r="T9" s="36"/>
    </row>
    <row r="10" spans="1:20" ht="18" customHeight="1" x14ac:dyDescent="0.25">
      <c r="B10" s="49"/>
      <c r="C10" s="49"/>
      <c r="D10" s="71"/>
      <c r="E10" s="28"/>
      <c r="F10" s="138"/>
      <c r="G10" s="49"/>
      <c r="H10" s="71"/>
      <c r="I10" s="49"/>
      <c r="J10" s="49"/>
      <c r="K10" s="49"/>
      <c r="L10" s="263"/>
      <c r="M10" s="45"/>
      <c r="O10" s="65"/>
      <c r="Q10" s="34"/>
      <c r="R10" s="36"/>
    </row>
    <row r="11" spans="1:20" x14ac:dyDescent="0.25">
      <c r="A11" s="3" t="s">
        <v>63</v>
      </c>
      <c r="B11" s="49"/>
      <c r="C11" s="49"/>
      <c r="D11" s="71"/>
      <c r="E11" s="28"/>
      <c r="F11" s="138"/>
      <c r="G11" s="49"/>
      <c r="H11" s="71"/>
      <c r="I11" s="49"/>
      <c r="J11" s="49"/>
      <c r="K11" s="49"/>
      <c r="L11" s="65"/>
      <c r="M11" s="45"/>
      <c r="O11" s="65"/>
      <c r="Q11" s="34"/>
      <c r="R11" s="36"/>
    </row>
    <row r="12" spans="1:20" x14ac:dyDescent="0.25">
      <c r="A12" s="5" t="s">
        <v>64</v>
      </c>
      <c r="B12" s="49">
        <f>'TA exkl. 1371..1373'!M12+'BA 8000..8512'!M12</f>
        <v>-151776.79999999999</v>
      </c>
      <c r="C12" s="71">
        <f>'TA exkl. 1371..1373'!N12+'BA 8000..8512'!N12</f>
        <v>-36648.400000000009</v>
      </c>
      <c r="D12" s="71">
        <f>'TA exkl. 1371..1373'!O12+'BA 8000..8512'!O12</f>
        <v>-76374.2</v>
      </c>
      <c r="E12" s="50">
        <f>SUM(B12:D12)</f>
        <v>-264799.40000000002</v>
      </c>
      <c r="F12" s="262">
        <v>-281092.59999999998</v>
      </c>
      <c r="G12" s="49">
        <f t="shared" ref="G12:G16" si="7">F12-E12</f>
        <v>-16293.199999999953</v>
      </c>
      <c r="H12" s="71">
        <f>'TA exkl. 1371..1373'!E12+'BA 8000..8512'!E12</f>
        <v>-1585.7</v>
      </c>
      <c r="I12" s="49">
        <f>'TA exkl. 1371..1373'!F12+'BA 8000..8512'!F12</f>
        <v>-14707.5</v>
      </c>
      <c r="J12" s="49">
        <f>I12+H12</f>
        <v>-16293.2</v>
      </c>
      <c r="K12" s="49">
        <f>J12-G12</f>
        <v>-4.7293724492192268E-11</v>
      </c>
      <c r="L12" s="65">
        <f t="shared" si="5"/>
        <v>-264799.39999999997</v>
      </c>
      <c r="M12" s="45">
        <f t="shared" si="1"/>
        <v>0</v>
      </c>
      <c r="O12" s="65">
        <v>-257988</v>
      </c>
      <c r="P12" s="45">
        <f t="shared" ref="P12:P16" si="8">O12-L12</f>
        <v>6811.3999999999651</v>
      </c>
      <c r="Q12" s="34"/>
      <c r="R12" s="36"/>
    </row>
    <row r="13" spans="1:20" x14ac:dyDescent="0.25">
      <c r="A13" s="5" t="s">
        <v>65</v>
      </c>
      <c r="B13" s="49">
        <f>'TA exkl. 1371..1373'!M13+'BA 8000..8512'!M13</f>
        <v>-93417.8</v>
      </c>
      <c r="C13" s="49">
        <f>'TA exkl. 1371..1373'!N13+'BA 8000..8512'!N13</f>
        <v>4796.3999999999978</v>
      </c>
      <c r="D13" s="71">
        <f>'TA exkl. 1371..1373'!O13+'BA 8000..8512'!O13</f>
        <v>-676.3</v>
      </c>
      <c r="E13" s="50">
        <f>SUM(B13:D13)</f>
        <v>-89297.700000000012</v>
      </c>
      <c r="F13" s="262">
        <v>-104315</v>
      </c>
      <c r="G13" s="49">
        <f t="shared" si="7"/>
        <v>-15017.299999999988</v>
      </c>
      <c r="H13" s="71">
        <f>'TA exkl. 1371..1373'!E13+'BA 8000..8512'!E13</f>
        <v>-142.40000000000009</v>
      </c>
      <c r="I13" s="49">
        <f>'TA exkl. 1371..1373'!F13+'BA 8000..8512'!F13</f>
        <v>-14874.8</v>
      </c>
      <c r="J13" s="49">
        <f t="shared" ref="J13:J16" si="9">I13+H13</f>
        <v>-15017.199999999999</v>
      </c>
      <c r="K13" s="49">
        <f>J13-G13</f>
        <v>9.9999999989449861E-2</v>
      </c>
      <c r="L13" s="65">
        <f t="shared" si="5"/>
        <v>-89297.8</v>
      </c>
      <c r="M13" s="45">
        <f t="shared" si="1"/>
        <v>9.9999999991268851E-2</v>
      </c>
      <c r="O13" s="65">
        <v>-55828</v>
      </c>
      <c r="P13" s="45">
        <f t="shared" si="8"/>
        <v>33469.800000000003</v>
      </c>
      <c r="Q13" s="34"/>
      <c r="R13" s="36"/>
    </row>
    <row r="14" spans="1:20" x14ac:dyDescent="0.25">
      <c r="A14" s="5" t="s">
        <v>66</v>
      </c>
      <c r="B14" s="49">
        <f>'TA exkl. 1371..1373'!M14+'BA 8000..8512'!M14</f>
        <v>-87112.799999999988</v>
      </c>
      <c r="C14" s="49">
        <f>'TA exkl. 1371..1373'!N14+'BA 8000..8512'!N14</f>
        <v>-5267.1000000000022</v>
      </c>
      <c r="D14" s="71">
        <f>'TA exkl. 1371..1373'!O14+'BA 8000..8512'!O14</f>
        <v>-17217.599999999999</v>
      </c>
      <c r="E14" s="50">
        <f>SUM(B14:D14)</f>
        <v>-109597.5</v>
      </c>
      <c r="F14" s="262">
        <v>-173030.5</v>
      </c>
      <c r="G14" s="49">
        <f t="shared" si="7"/>
        <v>-63433</v>
      </c>
      <c r="H14" s="71">
        <f>'TA exkl. 1371..1373'!E14+'BA 8000..8512'!E14</f>
        <v>-46454.799999999996</v>
      </c>
      <c r="I14" s="49">
        <f>'TA exkl. 1371..1373'!F14+'BA 8000..8512'!F14</f>
        <v>-16978.099999999999</v>
      </c>
      <c r="J14" s="49">
        <f t="shared" si="9"/>
        <v>-63432.899999999994</v>
      </c>
      <c r="K14" s="49">
        <f>J14-G14</f>
        <v>0.10000000000582077</v>
      </c>
      <c r="L14" s="65">
        <f t="shared" si="5"/>
        <v>-109597.6</v>
      </c>
      <c r="M14" s="45">
        <f t="shared" si="1"/>
        <v>0.10000000000582077</v>
      </c>
      <c r="O14" s="65">
        <v>-122107</v>
      </c>
      <c r="P14" s="45">
        <f t="shared" si="8"/>
        <v>-12509.399999999994</v>
      </c>
      <c r="Q14" s="34"/>
      <c r="R14" s="36"/>
    </row>
    <row r="15" spans="1:20" x14ac:dyDescent="0.25">
      <c r="A15" s="5" t="s">
        <v>67</v>
      </c>
      <c r="B15" s="49">
        <f>'TA exkl. 1371..1373'!M15+'BA 8000..8512'!M15</f>
        <v>-628952.5</v>
      </c>
      <c r="C15" s="49">
        <f>'TA exkl. 1371..1373'!N15+'BA 8000..8512'!N15</f>
        <v>-15546.399999999987</v>
      </c>
      <c r="D15" s="71">
        <f>'TA exkl. 1371..1373'!O15+'BA 8000..8512'!O15</f>
        <v>-81767.899999999994</v>
      </c>
      <c r="E15" s="50">
        <f>SUM(B15:D15)</f>
        <v>-726266.8</v>
      </c>
      <c r="F15" s="262">
        <v>-730929.5</v>
      </c>
      <c r="G15" s="49">
        <f t="shared" si="7"/>
        <v>-4662.6999999999534</v>
      </c>
      <c r="H15" s="71">
        <f>'TA exkl. 1371..1373'!E15+'BA 8000..8512'!E15</f>
        <v>-4658.6000000000004</v>
      </c>
      <c r="I15" s="49">
        <f>'TA exkl. 1371..1373'!F15+'BA 8000..8512'!F15</f>
        <v>-4.0999999999999996</v>
      </c>
      <c r="J15" s="49">
        <f t="shared" si="9"/>
        <v>-4662.7000000000007</v>
      </c>
      <c r="K15" s="49">
        <f t="shared" si="4"/>
        <v>-4.7293724492192268E-11</v>
      </c>
      <c r="L15" s="65">
        <f>F15-I15-H15</f>
        <v>-726266.8</v>
      </c>
      <c r="M15" s="45">
        <f t="shared" si="1"/>
        <v>0</v>
      </c>
      <c r="O15" s="65">
        <v>-641922</v>
      </c>
      <c r="P15" s="45">
        <f t="shared" si="8"/>
        <v>84344.800000000047</v>
      </c>
      <c r="Q15" s="34"/>
      <c r="R15" s="36"/>
    </row>
    <row r="16" spans="1:20" x14ac:dyDescent="0.25">
      <c r="A16" s="5" t="s">
        <v>68</v>
      </c>
      <c r="B16" s="49">
        <f>'TA exkl. 1371..1373'!M16+'BA 8000..8512'!M16</f>
        <v>-13792.3</v>
      </c>
      <c r="C16" s="49">
        <f>'TA exkl. 1371..1373'!N16+'BA 8000..8512'!N16</f>
        <v>-4440</v>
      </c>
      <c r="D16" s="71">
        <f>'TA exkl. 1371..1373'!O16+'BA 8000..8512'!O16</f>
        <v>0</v>
      </c>
      <c r="E16" s="50">
        <f>SUM(B16:D16)</f>
        <v>-18232.3</v>
      </c>
      <c r="F16" s="262">
        <v>-18232</v>
      </c>
      <c r="G16" s="49">
        <f t="shared" si="7"/>
        <v>0.2999999999992724</v>
      </c>
      <c r="H16" s="71">
        <f>'TA exkl. 1371..1373'!E16+'BA 8000..8512'!E16</f>
        <v>0</v>
      </c>
      <c r="I16" s="49">
        <f>'TA exkl. 1371..1373'!F16+'BA 8000..8512'!F16</f>
        <v>0</v>
      </c>
      <c r="J16" s="49">
        <f t="shared" si="9"/>
        <v>0</v>
      </c>
      <c r="K16" s="49">
        <f>J16-G16</f>
        <v>-0.2999999999992724</v>
      </c>
      <c r="L16" s="65">
        <f t="shared" si="5"/>
        <v>-18232</v>
      </c>
      <c r="M16" s="45">
        <f t="shared" si="1"/>
        <v>-0.2999999999992724</v>
      </c>
      <c r="O16" s="65">
        <v>-22545</v>
      </c>
      <c r="P16" s="45">
        <f t="shared" si="8"/>
        <v>-4313</v>
      </c>
      <c r="Q16" s="34"/>
      <c r="R16" s="36"/>
    </row>
    <row r="17" spans="1:20" s="3" customFormat="1" x14ac:dyDescent="0.25">
      <c r="A17" s="3" t="s">
        <v>69</v>
      </c>
      <c r="B17" s="50">
        <f t="shared" ref="B17:D17" si="10">SUM(B12:B16)</f>
        <v>-975052.2</v>
      </c>
      <c r="C17" s="50">
        <f t="shared" si="10"/>
        <v>-57105.5</v>
      </c>
      <c r="D17" s="72">
        <f t="shared" si="10"/>
        <v>-176036</v>
      </c>
      <c r="E17" s="50">
        <f>SUM(E12:E16)</f>
        <v>-1208193.7000000002</v>
      </c>
      <c r="F17" s="261">
        <f>SUM(F12:F16)</f>
        <v>-1307599.6000000001</v>
      </c>
      <c r="G17" s="50">
        <f>F17-E17</f>
        <v>-99405.899999999907</v>
      </c>
      <c r="H17" s="72">
        <f t="shared" ref="H17:I17" si="11">SUM(H12:H16)</f>
        <v>-52841.499999999993</v>
      </c>
      <c r="I17" s="50">
        <f t="shared" si="11"/>
        <v>-46564.499999999993</v>
      </c>
      <c r="J17" s="50">
        <f>I17+H17</f>
        <v>-99405.999999999985</v>
      </c>
      <c r="K17" s="50">
        <f t="shared" si="4"/>
        <v>-0.10000000007858034</v>
      </c>
      <c r="L17" s="64">
        <f>SUM(L12:L16)</f>
        <v>-1208193.6000000001</v>
      </c>
      <c r="M17" s="45">
        <f t="shared" si="1"/>
        <v>-0.10000000009313226</v>
      </c>
      <c r="O17" s="64">
        <v>-1100390</v>
      </c>
      <c r="P17" s="78">
        <f>SUM(P12:P16)</f>
        <v>107803.60000000002</v>
      </c>
      <c r="Q17" s="36">
        <v>-1221026.8</v>
      </c>
      <c r="R17" s="36">
        <v>-12833.1</v>
      </c>
      <c r="S17" s="36"/>
      <c r="T17" s="36"/>
    </row>
    <row r="18" spans="1:20" s="3" customFormat="1" ht="15.75" customHeight="1" thickBot="1" x14ac:dyDescent="0.3">
      <c r="B18" s="49"/>
      <c r="C18" s="50"/>
      <c r="D18" s="72"/>
      <c r="E18" s="50"/>
      <c r="F18" s="261"/>
      <c r="G18" s="72"/>
      <c r="H18" s="72"/>
      <c r="I18" s="72"/>
      <c r="J18" s="72"/>
      <c r="K18" s="72"/>
      <c r="L18" s="64"/>
      <c r="M18" s="229"/>
      <c r="N18" s="70"/>
      <c r="O18" s="70"/>
      <c r="P18" s="70"/>
      <c r="Q18" s="264"/>
      <c r="R18" s="36"/>
    </row>
    <row r="19" spans="1:20" s="3" customFormat="1" ht="15.75" thickBot="1" x14ac:dyDescent="0.3">
      <c r="A19" s="3" t="s">
        <v>70</v>
      </c>
      <c r="B19" s="50">
        <f>B9+B17</f>
        <v>-2198.3999999999069</v>
      </c>
      <c r="C19" s="50">
        <f t="shared" ref="C19:F19" si="12">SUM(C17+C9)</f>
        <v>2219.3000000000175</v>
      </c>
      <c r="D19" s="72">
        <f t="shared" si="12"/>
        <v>0.1999999999825377</v>
      </c>
      <c r="E19" s="72">
        <f>SUM(E17+E9)</f>
        <v>21.099999999860302</v>
      </c>
      <c r="F19" s="261">
        <f t="shared" si="12"/>
        <v>21</v>
      </c>
      <c r="G19" s="265">
        <f>F19-E19</f>
        <v>-9.9999999860301614E-2</v>
      </c>
      <c r="H19" s="72">
        <f t="shared" ref="H19:I19" si="13">SUM(H17+H9)</f>
        <v>-0.29999999998835847</v>
      </c>
      <c r="I19" s="72">
        <f t="shared" si="13"/>
        <v>0.20000000000436557</v>
      </c>
      <c r="J19" s="72">
        <f>I19+H19</f>
        <v>-9.9999999983992893E-2</v>
      </c>
      <c r="K19" s="265">
        <f>J19-G19</f>
        <v>-1.2369127944111824E-10</v>
      </c>
      <c r="L19" s="64">
        <f>L9+L17</f>
        <v>21.099999999860302</v>
      </c>
      <c r="M19" s="230">
        <f>M9+M17</f>
        <v>0</v>
      </c>
      <c r="N19" s="70"/>
      <c r="O19" s="231">
        <f>O9+O17</f>
        <v>8556</v>
      </c>
      <c r="P19" s="231">
        <f>P9+P17</f>
        <v>8534.8999999999651</v>
      </c>
      <c r="Q19" s="266">
        <f>Q9+Q17</f>
        <v>21.199999999953434</v>
      </c>
      <c r="R19" s="36">
        <v>2.3283064365386963E-10</v>
      </c>
    </row>
    <row r="20" spans="1:20" x14ac:dyDescent="0.25">
      <c r="A20" s="51"/>
      <c r="B20" s="51"/>
      <c r="C20" s="51"/>
      <c r="D20" s="75"/>
      <c r="E20" s="54"/>
      <c r="F20" s="138"/>
      <c r="G20" s="65"/>
      <c r="H20" s="65"/>
      <c r="I20" s="65"/>
      <c r="J20" s="65"/>
      <c r="K20" s="62"/>
      <c r="M20" s="62"/>
      <c r="N20" s="62"/>
      <c r="O20" s="62"/>
      <c r="P20" s="62"/>
      <c r="Q20" s="62"/>
    </row>
    <row r="21" spans="1:20" x14ac:dyDescent="0.25">
      <c r="A21" s="26"/>
      <c r="B21" s="51"/>
      <c r="C21" s="51"/>
      <c r="D21" s="75"/>
      <c r="E21" s="55"/>
      <c r="F21" s="138"/>
      <c r="G21" s="51"/>
      <c r="H21" s="65"/>
      <c r="I21" s="51"/>
      <c r="J21" s="51"/>
      <c r="L21" s="105"/>
      <c r="M21" s="34"/>
    </row>
    <row r="22" spans="1:20" x14ac:dyDescent="0.25">
      <c r="A22" s="77"/>
      <c r="B22" s="51"/>
      <c r="C22" s="51"/>
      <c r="D22" s="65"/>
      <c r="E22" s="51"/>
      <c r="F22" s="138"/>
      <c r="G22" s="51"/>
      <c r="H22" s="120"/>
      <c r="I22" s="51"/>
      <c r="J22" s="51"/>
      <c r="K22" s="56"/>
      <c r="L22" s="233"/>
      <c r="M22" s="56"/>
      <c r="N22" s="56"/>
      <c r="O22" s="34"/>
      <c r="P22" s="58"/>
    </row>
    <row r="23" spans="1:20" ht="29.25" customHeight="1" x14ac:dyDescent="0.25">
      <c r="A23" s="77"/>
      <c r="B23" s="77"/>
      <c r="C23" s="77"/>
      <c r="D23" s="77"/>
      <c r="E23" s="77"/>
      <c r="F23" s="139"/>
      <c r="G23" s="77"/>
      <c r="H23" s="77"/>
      <c r="I23" s="77"/>
      <c r="J23" s="77"/>
      <c r="K23" s="56"/>
      <c r="L23" s="232"/>
      <c r="M23" s="56"/>
      <c r="N23" s="56"/>
      <c r="O23" s="57"/>
      <c r="P23" s="58"/>
      <c r="Q23" s="45"/>
    </row>
    <row r="24" spans="1:20" ht="32.25" customHeight="1" x14ac:dyDescent="0.3">
      <c r="A24" s="135" t="s">
        <v>71</v>
      </c>
      <c r="B24" s="135" t="s">
        <v>56</v>
      </c>
      <c r="C24" s="135" t="s">
        <v>63</v>
      </c>
      <c r="D24" s="135" t="s">
        <v>72</v>
      </c>
      <c r="E24" s="77"/>
      <c r="F24" s="139"/>
      <c r="G24" s="77"/>
      <c r="H24" s="77"/>
      <c r="I24" s="77"/>
      <c r="J24" s="77"/>
      <c r="K24" s="56"/>
      <c r="L24" s="107"/>
      <c r="M24" s="56"/>
      <c r="N24" s="56"/>
      <c r="O24" s="34"/>
      <c r="P24" s="58"/>
      <c r="Q24" s="57"/>
      <c r="R24" s="57"/>
      <c r="T24" s="57"/>
    </row>
    <row r="25" spans="1:20" ht="18.75" x14ac:dyDescent="0.25">
      <c r="A25" s="136"/>
      <c r="B25" s="137">
        <f>B9+D9</f>
        <v>1148890</v>
      </c>
      <c r="C25" s="137">
        <f>B17+D17</f>
        <v>-1151088.2</v>
      </c>
      <c r="D25" s="137">
        <f>B19</f>
        <v>-2198.3999999999069</v>
      </c>
      <c r="E25" s="77"/>
      <c r="F25" s="139"/>
      <c r="G25" s="77"/>
      <c r="H25" s="77"/>
      <c r="I25" s="139"/>
      <c r="J25" s="77"/>
      <c r="K25" s="56"/>
      <c r="L25" s="107"/>
      <c r="M25" s="56"/>
      <c r="N25" s="56"/>
      <c r="O25" s="56"/>
      <c r="Q25" s="57"/>
      <c r="R25" s="57"/>
      <c r="T25" s="57"/>
    </row>
    <row r="26" spans="1:20" x14ac:dyDescent="0.25">
      <c r="A26" s="77"/>
      <c r="B26" s="140">
        <v>1126555</v>
      </c>
      <c r="C26" s="140">
        <v>-1128964</v>
      </c>
      <c r="D26" s="140">
        <f>B26+C26</f>
        <v>-2409</v>
      </c>
      <c r="E26" s="77"/>
      <c r="F26" s="139"/>
      <c r="G26" s="77"/>
      <c r="H26" s="77"/>
      <c r="I26" s="256"/>
      <c r="J26" s="77"/>
      <c r="K26" s="56"/>
      <c r="L26" s="76"/>
      <c r="M26" s="56"/>
      <c r="N26" s="56"/>
      <c r="Q26" s="57"/>
      <c r="R26" s="57"/>
      <c r="T26" s="57"/>
    </row>
    <row r="27" spans="1:20" x14ac:dyDescent="0.25">
      <c r="A27" s="77"/>
      <c r="B27" s="77"/>
      <c r="C27" s="77"/>
      <c r="D27" s="77"/>
      <c r="E27" s="77"/>
      <c r="F27" s="139"/>
      <c r="G27" s="77"/>
      <c r="H27" s="77"/>
      <c r="I27" s="257"/>
      <c r="J27" s="77"/>
      <c r="K27" s="56"/>
      <c r="L27" s="76"/>
      <c r="M27" s="56"/>
      <c r="N27" s="56"/>
      <c r="Q27" s="57"/>
      <c r="R27" s="57"/>
      <c r="T27" s="57"/>
    </row>
    <row r="28" spans="1:20" ht="18.75" x14ac:dyDescent="0.3">
      <c r="A28" s="135" t="s">
        <v>73</v>
      </c>
      <c r="B28" s="135" t="s">
        <v>56</v>
      </c>
      <c r="C28" s="135" t="s">
        <v>63</v>
      </c>
      <c r="D28" s="135" t="s">
        <v>72</v>
      </c>
      <c r="E28" s="77"/>
      <c r="F28" s="139"/>
      <c r="G28" s="77"/>
      <c r="H28" s="258"/>
      <c r="I28" s="257"/>
      <c r="J28" s="77"/>
      <c r="K28" s="56"/>
      <c r="L28" s="76"/>
      <c r="M28" s="56"/>
      <c r="N28" s="56"/>
    </row>
    <row r="29" spans="1:20" ht="18.75" x14ac:dyDescent="0.25">
      <c r="A29" s="136"/>
      <c r="B29" s="137">
        <f>C9</f>
        <v>59324.800000000017</v>
      </c>
      <c r="C29" s="137">
        <f>C17</f>
        <v>-57105.5</v>
      </c>
      <c r="D29" s="137">
        <f>C19</f>
        <v>2219.3000000000175</v>
      </c>
      <c r="E29" s="77"/>
      <c r="F29" s="139"/>
      <c r="G29" s="77"/>
      <c r="H29" s="258"/>
      <c r="I29" s="139"/>
      <c r="J29" s="77"/>
      <c r="K29" s="56"/>
      <c r="L29" s="76"/>
      <c r="M29" s="56"/>
      <c r="N29" s="56"/>
    </row>
    <row r="30" spans="1:20" x14ac:dyDescent="0.25">
      <c r="A30" s="77"/>
      <c r="B30" s="140">
        <v>63638.400000000001</v>
      </c>
      <c r="C30" s="140">
        <v>-61212.5</v>
      </c>
      <c r="D30" s="140">
        <f>B30+C30</f>
        <v>2425.9000000000015</v>
      </c>
      <c r="E30" s="77"/>
      <c r="F30" s="139"/>
      <c r="G30" s="77"/>
      <c r="H30" s="258"/>
      <c r="I30" s="139"/>
      <c r="J30" s="77"/>
      <c r="K30" s="56"/>
      <c r="L30" s="76"/>
      <c r="M30" s="56"/>
      <c r="N30" s="56"/>
    </row>
    <row r="31" spans="1:20" x14ac:dyDescent="0.25">
      <c r="A31" s="77"/>
      <c r="B31" s="77"/>
      <c r="C31" s="77"/>
      <c r="D31" s="77"/>
      <c r="E31" s="77"/>
      <c r="F31" s="139"/>
      <c r="G31" s="77"/>
      <c r="H31" s="77"/>
      <c r="I31" s="139"/>
      <c r="J31" s="77"/>
      <c r="K31" s="56"/>
      <c r="L31" s="76"/>
      <c r="M31" s="56"/>
      <c r="N31" s="56"/>
    </row>
    <row r="32" spans="1:20" x14ac:dyDescent="0.25">
      <c r="A32" s="77"/>
      <c r="B32" s="77"/>
      <c r="C32" s="77"/>
      <c r="D32" s="77"/>
      <c r="E32" s="77"/>
      <c r="F32" s="139"/>
      <c r="G32" s="77"/>
      <c r="H32" s="77"/>
      <c r="I32" s="139"/>
      <c r="J32" s="77"/>
      <c r="K32" s="56"/>
      <c r="L32" s="76"/>
      <c r="M32" s="56"/>
      <c r="N32" s="56"/>
    </row>
    <row r="33" spans="1:14" ht="18.75" x14ac:dyDescent="0.3">
      <c r="A33" s="135" t="s">
        <v>31</v>
      </c>
      <c r="B33" s="135" t="s">
        <v>56</v>
      </c>
      <c r="C33" s="135" t="s">
        <v>63</v>
      </c>
      <c r="D33" s="135" t="s">
        <v>72</v>
      </c>
      <c r="E33" s="77"/>
      <c r="F33" s="139"/>
      <c r="G33" s="77"/>
      <c r="H33" s="77"/>
      <c r="I33" s="139"/>
      <c r="J33" s="77"/>
      <c r="K33" s="56"/>
      <c r="L33" s="76"/>
      <c r="M33" s="56"/>
      <c r="N33" s="56"/>
    </row>
    <row r="34" spans="1:14" ht="18.75" x14ac:dyDescent="0.25">
      <c r="A34" s="136"/>
      <c r="B34" s="137">
        <f>R9</f>
        <v>12833.1</v>
      </c>
      <c r="C34" s="137">
        <f>R17</f>
        <v>-12833.1</v>
      </c>
      <c r="D34" s="137">
        <f>R19</f>
        <v>2.3283064365386963E-10</v>
      </c>
      <c r="E34" s="77"/>
      <c r="F34" s="139"/>
      <c r="G34" s="77"/>
      <c r="H34" s="77"/>
      <c r="I34" s="139"/>
      <c r="J34" s="77"/>
    </row>
    <row r="35" spans="1:14" x14ac:dyDescent="0.25">
      <c r="A35" s="77"/>
      <c r="B35" s="140">
        <v>12194</v>
      </c>
      <c r="C35" s="140">
        <v>-12194</v>
      </c>
      <c r="D35" s="140">
        <f>B35+C35</f>
        <v>0</v>
      </c>
      <c r="E35" s="77"/>
      <c r="F35" s="139"/>
      <c r="G35" s="77"/>
      <c r="H35" s="77"/>
      <c r="I35" s="139"/>
      <c r="J35" s="77"/>
    </row>
    <row r="36" spans="1:14" x14ac:dyDescent="0.25">
      <c r="A36" s="77"/>
      <c r="B36" s="77"/>
      <c r="C36" s="77"/>
      <c r="D36" s="77"/>
      <c r="E36" s="77"/>
      <c r="F36" s="139"/>
      <c r="G36" s="77"/>
      <c r="H36" s="77"/>
      <c r="I36" s="139"/>
      <c r="J36" s="77"/>
    </row>
    <row r="37" spans="1:14" ht="18.75" x14ac:dyDescent="0.3">
      <c r="A37" s="135" t="s">
        <v>74</v>
      </c>
      <c r="B37" s="135" t="s">
        <v>56</v>
      </c>
      <c r="C37" s="135" t="s">
        <v>63</v>
      </c>
      <c r="D37" s="135" t="s">
        <v>72</v>
      </c>
      <c r="E37" s="77"/>
      <c r="F37" s="77"/>
      <c r="G37" s="77"/>
      <c r="H37" s="77"/>
      <c r="I37" s="139"/>
      <c r="J37" s="77"/>
    </row>
    <row r="38" spans="1:14" ht="18.75" x14ac:dyDescent="0.25">
      <c r="A38" s="136"/>
      <c r="B38" s="137">
        <f>B25+B29+B34</f>
        <v>1221047.9000000001</v>
      </c>
      <c r="C38" s="137">
        <f>C25+C29+C34</f>
        <v>-1221026.8</v>
      </c>
      <c r="D38" s="137">
        <f>D25+D29+D34</f>
        <v>20.900000000343425</v>
      </c>
      <c r="E38" s="77"/>
      <c r="F38" s="77"/>
      <c r="G38" s="77"/>
      <c r="H38" s="77"/>
      <c r="I38" s="139"/>
      <c r="J38" s="77"/>
    </row>
    <row r="39" spans="1:14" x14ac:dyDescent="0.25">
      <c r="A39" s="77"/>
      <c r="B39" s="140">
        <v>1202387</v>
      </c>
      <c r="C39" s="140">
        <v>-1202370</v>
      </c>
      <c r="D39" s="140">
        <f>B39+C39</f>
        <v>17</v>
      </c>
      <c r="E39" s="77"/>
      <c r="F39" s="77"/>
      <c r="G39" s="77"/>
      <c r="H39" s="77"/>
      <c r="I39" s="139"/>
      <c r="J39" s="77"/>
    </row>
    <row r="40" spans="1:14" x14ac:dyDescent="0.25">
      <c r="A40" s="281"/>
      <c r="B40" s="281"/>
      <c r="C40" s="281"/>
      <c r="D40" s="281"/>
      <c r="E40" s="281"/>
      <c r="F40" s="281"/>
      <c r="G40" s="281"/>
      <c r="H40" s="281"/>
      <c r="I40" s="281"/>
      <c r="J40" s="281"/>
    </row>
    <row r="41" spans="1:14" x14ac:dyDescent="0.25">
      <c r="A41" s="281"/>
      <c r="B41" s="281"/>
      <c r="C41" s="281"/>
      <c r="D41" s="281"/>
      <c r="E41" s="281"/>
      <c r="F41" s="281"/>
      <c r="G41" s="281"/>
      <c r="H41" s="281"/>
      <c r="I41" s="281"/>
      <c r="J41" s="281"/>
    </row>
    <row r="42" spans="1:14" x14ac:dyDescent="0.25">
      <c r="A42" s="281"/>
      <c r="B42" s="281"/>
      <c r="C42" s="281"/>
      <c r="D42" s="281"/>
      <c r="E42" s="281"/>
      <c r="F42" s="281"/>
      <c r="G42" s="281"/>
      <c r="H42" s="281"/>
      <c r="I42" s="281"/>
      <c r="J42" s="281"/>
    </row>
    <row r="43" spans="1:14" x14ac:dyDescent="0.25">
      <c r="A43" s="281"/>
      <c r="B43" s="281"/>
      <c r="C43" s="281"/>
      <c r="D43" s="281"/>
      <c r="E43" s="281"/>
      <c r="F43" s="281"/>
      <c r="G43" s="281"/>
      <c r="H43" s="281"/>
      <c r="I43" s="281"/>
      <c r="J43" s="281"/>
    </row>
    <row r="44" spans="1:14" x14ac:dyDescent="0.25">
      <c r="A44" s="281"/>
      <c r="B44" s="281"/>
      <c r="C44" s="281"/>
      <c r="D44" s="281"/>
      <c r="E44" s="281"/>
      <c r="F44" s="281"/>
      <c r="G44" s="281"/>
      <c r="H44" s="281"/>
      <c r="I44" s="281"/>
      <c r="J44" s="281"/>
    </row>
    <row r="45" spans="1:14" x14ac:dyDescent="0.25">
      <c r="A45" s="281"/>
      <c r="B45" s="281"/>
      <c r="C45" s="281"/>
      <c r="D45" s="281"/>
      <c r="E45" s="281"/>
      <c r="F45" s="281"/>
      <c r="G45" s="281"/>
      <c r="H45" s="281"/>
      <c r="I45" s="281"/>
      <c r="J45" s="281"/>
    </row>
    <row r="46" spans="1:14" x14ac:dyDescent="0.25">
      <c r="A46" s="281"/>
      <c r="B46" s="281"/>
      <c r="C46" s="281"/>
      <c r="D46" s="281"/>
      <c r="E46" s="281"/>
      <c r="F46" s="281"/>
      <c r="G46" s="281"/>
      <c r="H46" s="281"/>
      <c r="I46" s="281"/>
      <c r="J46" s="281"/>
    </row>
    <row r="47" spans="1:14" x14ac:dyDescent="0.25">
      <c r="A47" s="281"/>
      <c r="B47" s="281"/>
      <c r="C47" s="281"/>
      <c r="D47" s="281"/>
      <c r="E47" s="281"/>
      <c r="F47" s="281"/>
      <c r="G47" s="281"/>
      <c r="H47" s="281"/>
      <c r="I47" s="281"/>
      <c r="J47" s="281"/>
    </row>
    <row r="48" spans="1:14" x14ac:dyDescent="0.25">
      <c r="A48" s="281"/>
      <c r="B48" s="281"/>
      <c r="C48" s="281"/>
      <c r="D48" s="281"/>
      <c r="E48" s="281"/>
      <c r="F48" s="281"/>
      <c r="G48" s="281"/>
      <c r="H48" s="281"/>
      <c r="I48" s="281"/>
      <c r="J48" s="281"/>
    </row>
    <row r="49" spans="1:10" x14ac:dyDescent="0.25">
      <c r="A49" s="281"/>
      <c r="B49" s="281"/>
      <c r="C49" s="281"/>
      <c r="D49" s="281"/>
      <c r="E49" s="281"/>
      <c r="F49" s="281"/>
      <c r="G49" s="281"/>
      <c r="H49" s="281"/>
      <c r="I49" s="281"/>
      <c r="J49" s="281"/>
    </row>
    <row r="50" spans="1:10" x14ac:dyDescent="0.25">
      <c r="A50" s="281"/>
      <c r="B50" s="281"/>
      <c r="C50" s="281"/>
      <c r="D50" s="281"/>
      <c r="E50" s="281"/>
      <c r="F50" s="281"/>
      <c r="G50" s="281"/>
      <c r="H50" s="281"/>
      <c r="I50" s="281"/>
      <c r="J50" s="281"/>
    </row>
    <row r="51" spans="1:10" x14ac:dyDescent="0.25">
      <c r="A51" s="281"/>
      <c r="B51" s="281"/>
      <c r="C51" s="281"/>
      <c r="D51" s="281"/>
      <c r="E51" s="281"/>
      <c r="F51" s="281"/>
      <c r="G51" s="281"/>
      <c r="H51" s="281"/>
      <c r="I51" s="281"/>
      <c r="J51" s="281"/>
    </row>
    <row r="52" spans="1:10" x14ac:dyDescent="0.25">
      <c r="A52" s="281"/>
      <c r="B52" s="281"/>
      <c r="C52" s="281"/>
      <c r="D52" s="281"/>
      <c r="E52" s="281"/>
      <c r="F52" s="281"/>
      <c r="G52" s="281"/>
      <c r="H52" s="281"/>
      <c r="I52" s="281"/>
      <c r="J52" s="281"/>
    </row>
    <row r="53" spans="1:10" x14ac:dyDescent="0.25">
      <c r="A53" s="281"/>
      <c r="B53" s="281"/>
      <c r="C53" s="281"/>
      <c r="D53" s="281"/>
      <c r="E53" s="281"/>
      <c r="F53" s="281"/>
      <c r="G53" s="281"/>
      <c r="H53" s="281"/>
      <c r="I53" s="281"/>
      <c r="J53" s="281"/>
    </row>
    <row r="54" spans="1:10" x14ac:dyDescent="0.25">
      <c r="A54" s="281"/>
      <c r="B54" s="281"/>
      <c r="C54" s="281"/>
      <c r="D54" s="281"/>
      <c r="E54" s="281"/>
      <c r="F54" s="281"/>
      <c r="G54" s="281"/>
      <c r="H54" s="281"/>
      <c r="I54" s="281"/>
      <c r="J54" s="281"/>
    </row>
    <row r="55" spans="1:10" x14ac:dyDescent="0.25">
      <c r="A55" s="281"/>
      <c r="B55" s="281"/>
      <c r="C55" s="281"/>
      <c r="D55" s="281"/>
      <c r="E55" s="281"/>
      <c r="F55" s="281"/>
      <c r="G55" s="281"/>
      <c r="H55" s="281"/>
      <c r="I55" s="281"/>
      <c r="J55" s="281"/>
    </row>
    <row r="56" spans="1:10" x14ac:dyDescent="0.25">
      <c r="A56" s="281"/>
      <c r="B56" s="281"/>
      <c r="C56" s="281"/>
      <c r="D56" s="281"/>
      <c r="E56" s="281"/>
      <c r="F56" s="281"/>
      <c r="G56" s="281"/>
      <c r="H56" s="281"/>
      <c r="I56" s="281"/>
      <c r="J56" s="281"/>
    </row>
    <row r="57" spans="1:10" x14ac:dyDescent="0.25">
      <c r="A57" s="281"/>
      <c r="B57" s="281"/>
      <c r="C57" s="281"/>
      <c r="D57" s="281"/>
      <c r="E57" s="281"/>
      <c r="F57" s="281"/>
      <c r="G57" s="281"/>
      <c r="H57" s="281"/>
      <c r="I57" s="281"/>
      <c r="J57" s="281"/>
    </row>
    <row r="58" spans="1:10" x14ac:dyDescent="0.25">
      <c r="A58" s="281"/>
      <c r="B58" s="281"/>
      <c r="C58" s="281"/>
      <c r="D58" s="281"/>
      <c r="E58" s="281"/>
      <c r="F58" s="281"/>
      <c r="G58" s="281"/>
      <c r="H58" s="281"/>
      <c r="I58" s="281"/>
      <c r="J58" s="281"/>
    </row>
    <row r="59" spans="1:10" x14ac:dyDescent="0.25">
      <c r="A59" s="281"/>
      <c r="B59" s="281"/>
      <c r="C59" s="281"/>
      <c r="D59" s="281"/>
      <c r="E59" s="281"/>
      <c r="F59" s="281"/>
      <c r="G59" s="281"/>
      <c r="H59" s="281"/>
      <c r="I59" s="281"/>
      <c r="J59" s="281"/>
    </row>
    <row r="60" spans="1:10" x14ac:dyDescent="0.25">
      <c r="A60" s="281"/>
      <c r="B60" s="281"/>
      <c r="C60" s="281"/>
      <c r="D60" s="281"/>
      <c r="E60" s="281"/>
      <c r="F60" s="281"/>
      <c r="G60" s="281"/>
      <c r="H60" s="281"/>
      <c r="I60" s="281"/>
      <c r="J60" s="281"/>
    </row>
    <row r="61" spans="1:10" x14ac:dyDescent="0.25">
      <c r="A61" s="281"/>
      <c r="B61" s="281"/>
      <c r="C61" s="281"/>
      <c r="D61" s="281"/>
      <c r="E61" s="281"/>
      <c r="F61" s="281"/>
      <c r="G61" s="281"/>
      <c r="H61" s="281"/>
      <c r="I61" s="281"/>
      <c r="J61" s="281"/>
    </row>
    <row r="62" spans="1:10" x14ac:dyDescent="0.25">
      <c r="A62" s="281"/>
      <c r="B62" s="281"/>
      <c r="C62" s="281"/>
      <c r="D62" s="281"/>
      <c r="E62" s="281"/>
      <c r="F62" s="281"/>
      <c r="G62" s="281"/>
      <c r="H62" s="281"/>
      <c r="I62" s="281"/>
      <c r="J62" s="281"/>
    </row>
    <row r="63" spans="1:10" x14ac:dyDescent="0.25">
      <c r="A63" s="281"/>
      <c r="B63" s="281"/>
      <c r="C63" s="281"/>
      <c r="D63" s="281"/>
      <c r="E63" s="281"/>
      <c r="F63" s="281"/>
      <c r="G63" s="281"/>
      <c r="H63" s="281"/>
      <c r="I63" s="281"/>
      <c r="J63" s="281"/>
    </row>
    <row r="64" spans="1:10" x14ac:dyDescent="0.25">
      <c r="A64" s="281"/>
      <c r="B64" s="281"/>
      <c r="C64" s="281"/>
      <c r="D64" s="281"/>
      <c r="E64" s="281"/>
      <c r="F64" s="281"/>
      <c r="G64" s="281"/>
      <c r="H64" s="281"/>
      <c r="I64" s="281"/>
      <c r="J64" s="281"/>
    </row>
    <row r="65" spans="1:10" x14ac:dyDescent="0.25">
      <c r="A65" s="281"/>
      <c r="B65" s="281"/>
      <c r="C65" s="281"/>
      <c r="D65" s="281"/>
      <c r="E65" s="281"/>
      <c r="F65" s="281"/>
      <c r="G65" s="281"/>
      <c r="H65" s="281"/>
      <c r="I65" s="281"/>
      <c r="J65" s="281"/>
    </row>
    <row r="66" spans="1:10" x14ac:dyDescent="0.25">
      <c r="A66" s="281"/>
      <c r="B66" s="281"/>
      <c r="C66" s="281"/>
      <c r="D66" s="281"/>
      <c r="E66" s="281"/>
      <c r="F66" s="281"/>
      <c r="G66" s="281"/>
      <c r="H66" s="281"/>
      <c r="I66" s="281"/>
      <c r="J66" s="281"/>
    </row>
    <row r="67" spans="1:10" x14ac:dyDescent="0.25">
      <c r="A67" s="281"/>
      <c r="B67" s="281"/>
      <c r="C67" s="281"/>
      <c r="D67" s="281"/>
      <c r="E67" s="281"/>
      <c r="F67" s="281"/>
      <c r="G67" s="281"/>
      <c r="H67" s="281"/>
      <c r="I67" s="281"/>
      <c r="J67" s="281"/>
    </row>
    <row r="68" spans="1:10" x14ac:dyDescent="0.25">
      <c r="A68" s="281"/>
      <c r="B68" s="281"/>
      <c r="C68" s="281"/>
      <c r="D68" s="281"/>
      <c r="E68" s="281"/>
      <c r="F68" s="281"/>
      <c r="G68" s="281"/>
      <c r="H68" s="281"/>
      <c r="I68" s="281"/>
      <c r="J68" s="281"/>
    </row>
    <row r="69" spans="1:10" x14ac:dyDescent="0.25">
      <c r="A69" s="281"/>
      <c r="B69" s="281"/>
      <c r="C69" s="281"/>
      <c r="D69" s="281"/>
      <c r="E69" s="281"/>
      <c r="F69" s="281"/>
      <c r="G69" s="281"/>
      <c r="H69" s="281"/>
      <c r="I69" s="281"/>
      <c r="J69" s="281"/>
    </row>
    <row r="70" spans="1:10" x14ac:dyDescent="0.25">
      <c r="A70" s="281"/>
      <c r="B70" s="281"/>
      <c r="C70" s="281"/>
      <c r="D70" s="281"/>
      <c r="E70" s="281"/>
      <c r="F70" s="281"/>
      <c r="G70" s="281"/>
      <c r="H70" s="281"/>
      <c r="I70" s="281"/>
      <c r="J70" s="281"/>
    </row>
    <row r="71" spans="1:10" x14ac:dyDescent="0.25">
      <c r="A71" s="281"/>
      <c r="B71" s="281"/>
      <c r="C71" s="281"/>
      <c r="D71" s="281"/>
      <c r="E71" s="281"/>
      <c r="F71" s="281"/>
      <c r="G71" s="281"/>
      <c r="H71" s="281"/>
      <c r="I71" s="281"/>
      <c r="J71" s="281"/>
    </row>
    <row r="72" spans="1:10" x14ac:dyDescent="0.25">
      <c r="A72" s="281"/>
      <c r="B72" s="281"/>
      <c r="C72" s="281"/>
      <c r="D72" s="281"/>
      <c r="E72" s="281"/>
      <c r="F72" s="281"/>
      <c r="G72" s="281"/>
      <c r="H72" s="281"/>
      <c r="I72" s="281"/>
      <c r="J72" s="281"/>
    </row>
    <row r="73" spans="1:10" x14ac:dyDescent="0.25">
      <c r="A73" s="281"/>
      <c r="B73" s="281"/>
      <c r="C73" s="281"/>
      <c r="D73" s="281"/>
      <c r="E73" s="281"/>
      <c r="F73" s="281"/>
      <c r="G73" s="281"/>
      <c r="H73" s="281"/>
      <c r="I73" s="281"/>
      <c r="J73" s="281"/>
    </row>
    <row r="74" spans="1:10" x14ac:dyDescent="0.25">
      <c r="A74" s="281"/>
      <c r="B74" s="281"/>
      <c r="C74" s="281"/>
      <c r="D74" s="281"/>
      <c r="E74" s="281"/>
      <c r="F74" s="281"/>
      <c r="G74" s="281"/>
      <c r="H74" s="281"/>
      <c r="I74" s="281"/>
      <c r="J74" s="281"/>
    </row>
    <row r="75" spans="1:10" x14ac:dyDescent="0.25">
      <c r="A75" s="281"/>
      <c r="B75" s="281"/>
      <c r="C75" s="281"/>
      <c r="D75" s="281"/>
      <c r="E75" s="281"/>
      <c r="F75" s="281"/>
      <c r="G75" s="281"/>
      <c r="H75" s="281"/>
      <c r="I75" s="281"/>
      <c r="J75" s="281"/>
    </row>
    <row r="76" spans="1:10" x14ac:dyDescent="0.25">
      <c r="A76" s="281"/>
      <c r="B76" s="281"/>
      <c r="C76" s="281"/>
      <c r="D76" s="281"/>
      <c r="E76" s="281"/>
      <c r="F76" s="281"/>
      <c r="G76" s="281"/>
      <c r="H76" s="281"/>
      <c r="I76" s="281"/>
      <c r="J76" s="281"/>
    </row>
    <row r="77" spans="1:10" x14ac:dyDescent="0.25">
      <c r="A77" s="281"/>
      <c r="B77" s="281"/>
      <c r="C77" s="281"/>
      <c r="D77" s="281"/>
      <c r="E77" s="281"/>
      <c r="F77" s="281"/>
      <c r="G77" s="281"/>
      <c r="H77" s="281"/>
      <c r="I77" s="281"/>
      <c r="J77" s="281"/>
    </row>
    <row r="78" spans="1:10" x14ac:dyDescent="0.25">
      <c r="A78" s="281"/>
      <c r="B78" s="281"/>
      <c r="C78" s="281"/>
      <c r="D78" s="281"/>
      <c r="E78" s="281"/>
      <c r="F78" s="281"/>
      <c r="G78" s="281"/>
      <c r="H78" s="281"/>
      <c r="I78" s="281"/>
      <c r="J78" s="281"/>
    </row>
  </sheetData>
  <mergeCells count="39">
    <mergeCell ref="A49:J49"/>
    <mergeCell ref="A40:J40"/>
    <mergeCell ref="A41:J41"/>
    <mergeCell ref="A42:J42"/>
    <mergeCell ref="A43:J43"/>
    <mergeCell ref="A44:J44"/>
    <mergeCell ref="A45:J45"/>
    <mergeCell ref="A46:J46"/>
    <mergeCell ref="A47:J47"/>
    <mergeCell ref="A48:J48"/>
    <mergeCell ref="A77:J77"/>
    <mergeCell ref="A78:J78"/>
    <mergeCell ref="A73:J73"/>
    <mergeCell ref="A62:J62"/>
    <mergeCell ref="A63:J63"/>
    <mergeCell ref="A64:J64"/>
    <mergeCell ref="A65:J65"/>
    <mergeCell ref="A66:J66"/>
    <mergeCell ref="A67:J67"/>
    <mergeCell ref="A68:J68"/>
    <mergeCell ref="A69:J69"/>
    <mergeCell ref="A70:J70"/>
    <mergeCell ref="A71:J71"/>
    <mergeCell ref="A72:J72"/>
    <mergeCell ref="A74:J74"/>
    <mergeCell ref="A75:J75"/>
    <mergeCell ref="A76:J76"/>
    <mergeCell ref="A61:J61"/>
    <mergeCell ref="A50:J50"/>
    <mergeCell ref="A51:J51"/>
    <mergeCell ref="A52:J52"/>
    <mergeCell ref="A53:J53"/>
    <mergeCell ref="A54:J54"/>
    <mergeCell ref="A55:J55"/>
    <mergeCell ref="A56:J56"/>
    <mergeCell ref="A57:J57"/>
    <mergeCell ref="A58:J58"/>
    <mergeCell ref="A59:J59"/>
    <mergeCell ref="A60:J60"/>
  </mergeCells>
  <pageMargins left="0.7" right="0.7" top="0.75" bottom="0.75" header="0.3" footer="0.3"/>
  <pageSetup paperSize="8" scale="59" fitToWidth="0" orientation="landscape" r:id="rId1"/>
  <ignoredErrors>
    <ignoredError sqref="G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29"/>
  <sheetViews>
    <sheetView zoomScaleNormal="100" workbookViewId="0">
      <selection activeCell="J28" sqref="J28"/>
    </sheetView>
  </sheetViews>
  <sheetFormatPr defaultColWidth="9.28515625" defaultRowHeight="15" x14ac:dyDescent="0.25"/>
  <cols>
    <col min="1" max="1" width="30" style="5" customWidth="1"/>
    <col min="2" max="4" width="15.7109375" style="5" customWidth="1"/>
    <col min="5" max="6" width="15.7109375" style="62" customWidth="1"/>
    <col min="7" max="8" width="15.7109375" style="5" customWidth="1"/>
    <col min="9" max="9" width="9.7109375" style="5" customWidth="1"/>
    <col min="10" max="10" width="15.42578125" style="5" customWidth="1"/>
    <col min="11" max="12" width="12.7109375" style="5" customWidth="1"/>
    <col min="13" max="13" width="13.28515625" style="5" customWidth="1"/>
    <col min="14" max="15" width="12.7109375" style="5" customWidth="1"/>
    <col min="16" max="16384" width="9.28515625" style="5"/>
  </cols>
  <sheetData>
    <row r="1" spans="1:15" s="2" customFormat="1" ht="14.25" customHeight="1" x14ac:dyDescent="0.25">
      <c r="A1" s="19" t="s">
        <v>75</v>
      </c>
      <c r="B1" s="10"/>
      <c r="C1" s="115"/>
      <c r="D1" s="116"/>
      <c r="E1" s="235"/>
      <c r="F1" s="235"/>
      <c r="G1" s="115"/>
      <c r="H1" s="236"/>
      <c r="I1" s="116"/>
      <c r="J1" s="66" t="s">
        <v>76</v>
      </c>
      <c r="K1" s="10"/>
      <c r="L1" s="11"/>
      <c r="M1" s="9" t="s">
        <v>77</v>
      </c>
      <c r="N1" s="10"/>
      <c r="O1" s="11"/>
    </row>
    <row r="2" spans="1:15" s="3" customFormat="1" ht="45" x14ac:dyDescent="0.25">
      <c r="A2" s="20"/>
      <c r="B2" s="67" t="s">
        <v>45</v>
      </c>
      <c r="C2" s="67" t="s">
        <v>46</v>
      </c>
      <c r="D2" s="21" t="s">
        <v>78</v>
      </c>
      <c r="E2" s="67" t="s">
        <v>51</v>
      </c>
      <c r="F2" s="68" t="s">
        <v>79</v>
      </c>
      <c r="G2" s="21" t="s">
        <v>48</v>
      </c>
      <c r="H2" s="22" t="s">
        <v>80</v>
      </c>
      <c r="I2" s="22" t="s">
        <v>50</v>
      </c>
      <c r="J2" s="20" t="s">
        <v>45</v>
      </c>
      <c r="K2" s="21" t="s">
        <v>46</v>
      </c>
      <c r="L2" s="23" t="s">
        <v>81</v>
      </c>
      <c r="M2" s="20" t="s">
        <v>45</v>
      </c>
      <c r="N2" s="21" t="s">
        <v>46</v>
      </c>
      <c r="O2" s="23" t="s">
        <v>81</v>
      </c>
    </row>
    <row r="3" spans="1:15" s="3" customFormat="1" x14ac:dyDescent="0.25">
      <c r="A3" s="24" t="s">
        <v>56</v>
      </c>
      <c r="B3" s="15"/>
      <c r="C3" s="95"/>
      <c r="D3" s="15"/>
      <c r="E3" s="95"/>
      <c r="F3" s="99"/>
      <c r="G3" s="111"/>
      <c r="H3" s="111"/>
      <c r="I3" s="15"/>
      <c r="J3" s="125"/>
      <c r="K3" s="126"/>
      <c r="L3" s="127"/>
      <c r="M3" s="12"/>
      <c r="N3" s="13"/>
      <c r="O3" s="14"/>
    </row>
    <row r="4" spans="1:15" x14ac:dyDescent="0.25">
      <c r="A4" s="17" t="s">
        <v>57</v>
      </c>
      <c r="B4" s="75">
        <f>H4-C4-D4-E4-F4</f>
        <v>972772.9</v>
      </c>
      <c r="C4" s="75">
        <f>974154-944442-28331</f>
        <v>1381</v>
      </c>
      <c r="D4" s="79"/>
      <c r="E4" s="75">
        <v>0</v>
      </c>
      <c r="F4" s="100">
        <v>0</v>
      </c>
      <c r="G4" s="112">
        <f>SUM(B4:F4)</f>
        <v>974153.9</v>
      </c>
      <c r="H4" s="113">
        <v>974153.9</v>
      </c>
      <c r="I4" s="15">
        <f t="shared" ref="I4:I16" si="0">H4-G4</f>
        <v>0</v>
      </c>
      <c r="J4" s="53"/>
      <c r="K4" s="52"/>
      <c r="L4" s="128"/>
      <c r="M4" s="33">
        <f>B4+J4</f>
        <v>972772.9</v>
      </c>
      <c r="N4" s="36">
        <f t="shared" ref="M4:O8" si="1">C4+K4</f>
        <v>1381</v>
      </c>
      <c r="O4" s="37">
        <f t="shared" si="1"/>
        <v>0</v>
      </c>
    </row>
    <row r="5" spans="1:15" x14ac:dyDescent="0.25">
      <c r="A5" s="17" t="s">
        <v>58</v>
      </c>
      <c r="B5" s="75">
        <f>H5-C5-D5-E5-F5</f>
        <v>0</v>
      </c>
      <c r="C5" s="75">
        <v>0</v>
      </c>
      <c r="D5" s="79"/>
      <c r="E5" s="75">
        <v>0</v>
      </c>
      <c r="F5" s="100">
        <v>0</v>
      </c>
      <c r="G5" s="112">
        <f t="shared" ref="G5:G16" si="2">SUM(B5:F5)</f>
        <v>0</v>
      </c>
      <c r="H5" s="113">
        <v>0</v>
      </c>
      <c r="I5" s="15">
        <f t="shared" si="0"/>
        <v>0</v>
      </c>
      <c r="J5" s="219"/>
      <c r="K5" s="105"/>
      <c r="L5" s="202"/>
      <c r="M5" s="33">
        <f t="shared" si="1"/>
        <v>0</v>
      </c>
      <c r="N5" s="36">
        <f>C5+K5</f>
        <v>0</v>
      </c>
      <c r="O5" s="37">
        <f t="shared" si="1"/>
        <v>0</v>
      </c>
    </row>
    <row r="6" spans="1:15" x14ac:dyDescent="0.25">
      <c r="A6" s="17" t="s">
        <v>59</v>
      </c>
      <c r="B6" s="75">
        <f>H6-C6-D6-E6-F6</f>
        <v>238.79999999999927</v>
      </c>
      <c r="C6" s="75"/>
      <c r="D6" s="79"/>
      <c r="E6" s="96">
        <f>'QW Data TA ELIM 2112'!G10</f>
        <v>51444.3</v>
      </c>
      <c r="F6" s="101">
        <f>'QW Data TA ELIM 2112'!G29</f>
        <v>15954.7</v>
      </c>
      <c r="G6" s="112">
        <f t="shared" si="2"/>
        <v>67637.8</v>
      </c>
      <c r="H6" s="113">
        <v>67637.8</v>
      </c>
      <c r="I6" s="15">
        <f t="shared" si="0"/>
        <v>0</v>
      </c>
      <c r="J6" s="201"/>
      <c r="K6" s="105"/>
      <c r="L6" s="202"/>
      <c r="M6" s="33">
        <f>B6+J6</f>
        <v>238.79999999999927</v>
      </c>
      <c r="N6" s="36">
        <f>C6+K6</f>
        <v>0</v>
      </c>
      <c r="O6" s="37">
        <f t="shared" si="1"/>
        <v>0</v>
      </c>
    </row>
    <row r="7" spans="1:15" x14ac:dyDescent="0.25">
      <c r="A7" s="17" t="s">
        <v>60</v>
      </c>
      <c r="B7" s="75">
        <f>H7-C7-D7-E7-F7</f>
        <v>0</v>
      </c>
      <c r="C7" s="75">
        <v>30</v>
      </c>
      <c r="D7" s="79"/>
      <c r="E7" s="75"/>
      <c r="F7" s="100">
        <v>0</v>
      </c>
      <c r="G7" s="112">
        <f t="shared" si="2"/>
        <v>30</v>
      </c>
      <c r="H7" s="113">
        <v>30</v>
      </c>
      <c r="I7" s="15">
        <f t="shared" si="0"/>
        <v>0</v>
      </c>
      <c r="J7" s="201"/>
      <c r="K7" s="105"/>
      <c r="L7" s="202"/>
      <c r="M7" s="33">
        <f>B7+J7</f>
        <v>0</v>
      </c>
      <c r="N7" s="36">
        <f t="shared" si="1"/>
        <v>30</v>
      </c>
      <c r="O7" s="37">
        <f t="shared" si="1"/>
        <v>0</v>
      </c>
    </row>
    <row r="8" spans="1:15" x14ac:dyDescent="0.25">
      <c r="A8" s="17" t="s">
        <v>61</v>
      </c>
      <c r="B8" s="75">
        <f>H8-C8-D8-E8-F8</f>
        <v>-157.90000000000055</v>
      </c>
      <c r="C8" s="75">
        <v>19711</v>
      </c>
      <c r="D8" s="79"/>
      <c r="E8" s="75">
        <f>'QW Data TA ELIM 2112'!G11</f>
        <v>6.5</v>
      </c>
      <c r="F8" s="100">
        <f>'QW Data TA ELIM 2112'!G31</f>
        <v>2273.6999999999998</v>
      </c>
      <c r="G8" s="112">
        <f t="shared" si="2"/>
        <v>21833.3</v>
      </c>
      <c r="H8" s="113">
        <v>21833.3</v>
      </c>
      <c r="I8" s="15">
        <f t="shared" si="0"/>
        <v>0</v>
      </c>
      <c r="J8" s="201"/>
      <c r="K8" s="105"/>
      <c r="L8" s="202"/>
      <c r="M8" s="33">
        <f>B8+J8</f>
        <v>-157.90000000000055</v>
      </c>
      <c r="N8" s="36">
        <f t="shared" si="1"/>
        <v>19711</v>
      </c>
      <c r="O8" s="37">
        <f t="shared" si="1"/>
        <v>0</v>
      </c>
    </row>
    <row r="9" spans="1:15" s="3" customFormat="1" x14ac:dyDescent="0.25">
      <c r="A9" s="24" t="s">
        <v>62</v>
      </c>
      <c r="B9" s="97">
        <f>SUM(B4:B8)</f>
        <v>972853.8</v>
      </c>
      <c r="C9" s="97">
        <f t="shared" ref="C9:O9" si="3">SUM(C4:C8)</f>
        <v>21122</v>
      </c>
      <c r="D9" s="97">
        <f t="shared" si="3"/>
        <v>0</v>
      </c>
      <c r="E9" s="97">
        <f t="shared" si="3"/>
        <v>51450.8</v>
      </c>
      <c r="F9" s="102">
        <f>SUM(F4:F8)</f>
        <v>18228.400000000001</v>
      </c>
      <c r="G9" s="112">
        <f t="shared" si="3"/>
        <v>1063655</v>
      </c>
      <c r="H9" s="112">
        <f>SUM(H4:H8)</f>
        <v>1063655</v>
      </c>
      <c r="I9" s="15">
        <f t="shared" si="3"/>
        <v>0</v>
      </c>
      <c r="J9" s="220">
        <f t="shared" si="3"/>
        <v>0</v>
      </c>
      <c r="K9" s="221">
        <f t="shared" si="3"/>
        <v>0</v>
      </c>
      <c r="L9" s="222">
        <f t="shared" si="3"/>
        <v>0</v>
      </c>
      <c r="M9" s="38">
        <f>SUM(M4:M8)</f>
        <v>972853.8</v>
      </c>
      <c r="N9" s="39">
        <f t="shared" si="3"/>
        <v>21122</v>
      </c>
      <c r="O9" s="40">
        <f t="shared" si="3"/>
        <v>0</v>
      </c>
    </row>
    <row r="10" spans="1:15" ht="8.25" customHeight="1" x14ac:dyDescent="0.25">
      <c r="A10" s="17"/>
      <c r="B10" s="75"/>
      <c r="C10" s="75"/>
      <c r="D10" s="75"/>
      <c r="E10" s="75"/>
      <c r="F10" s="100"/>
      <c r="G10" s="112"/>
      <c r="H10" s="113"/>
      <c r="I10" s="15"/>
      <c r="J10" s="201"/>
      <c r="K10" s="105"/>
      <c r="L10" s="202"/>
      <c r="M10" s="41"/>
      <c r="N10" s="34"/>
      <c r="O10" s="35"/>
    </row>
    <row r="11" spans="1:15" x14ac:dyDescent="0.25">
      <c r="A11" s="24" t="s">
        <v>63</v>
      </c>
      <c r="B11" s="75"/>
      <c r="C11" s="75"/>
      <c r="D11" s="75"/>
      <c r="E11" s="75"/>
      <c r="F11" s="100"/>
      <c r="G11" s="112"/>
      <c r="H11" s="113"/>
      <c r="I11" s="16"/>
      <c r="J11" s="105"/>
      <c r="K11" s="105"/>
      <c r="L11" s="202"/>
      <c r="M11" s="33"/>
      <c r="N11" s="36"/>
      <c r="O11" s="37"/>
    </row>
    <row r="12" spans="1:15" x14ac:dyDescent="0.25">
      <c r="A12" s="17" t="s">
        <v>64</v>
      </c>
      <c r="B12" s="75">
        <f>H12-C12-D12-E12-F12</f>
        <v>-151776.79999999999</v>
      </c>
      <c r="C12" s="75">
        <v>-3190</v>
      </c>
      <c r="D12" s="75"/>
      <c r="E12" s="75">
        <f>'QW Data TA ELIM 2112'!G15</f>
        <v>-455.5</v>
      </c>
      <c r="F12" s="100">
        <f>'QW Data TA ELIM 2112'!G35-1681</f>
        <v>-13879.2</v>
      </c>
      <c r="G12" s="112">
        <f>SUM(B12:F12)</f>
        <v>-169301.5</v>
      </c>
      <c r="H12" s="113">
        <v>-169301.5</v>
      </c>
      <c r="I12" s="16">
        <f t="shared" si="0"/>
        <v>0</v>
      </c>
      <c r="J12" s="105"/>
      <c r="K12" s="105"/>
      <c r="L12" s="202"/>
      <c r="M12" s="33">
        <f>B12+J12</f>
        <v>-151776.79999999999</v>
      </c>
      <c r="N12" s="36">
        <f t="shared" ref="N12:O16" si="4">C12+K12</f>
        <v>-3190</v>
      </c>
      <c r="O12" s="37">
        <f t="shared" si="4"/>
        <v>0</v>
      </c>
    </row>
    <row r="13" spans="1:15" x14ac:dyDescent="0.25">
      <c r="A13" s="17" t="s">
        <v>65</v>
      </c>
      <c r="B13" s="75">
        <f>H13-C13-D13-E13-F13</f>
        <v>-78960.800000000003</v>
      </c>
      <c r="C13" s="75">
        <v>0</v>
      </c>
      <c r="D13" s="75"/>
      <c r="E13" s="75"/>
      <c r="F13" s="100">
        <f>'QW Data TA ELIM 2112'!G36</f>
        <v>-14456.9</v>
      </c>
      <c r="G13" s="112">
        <f t="shared" si="2"/>
        <v>-93417.7</v>
      </c>
      <c r="H13" s="113">
        <v>-93417.7</v>
      </c>
      <c r="I13" s="15">
        <f t="shared" si="0"/>
        <v>0</v>
      </c>
      <c r="J13" s="201">
        <v>-14457</v>
      </c>
      <c r="K13" s="105">
        <v>14457</v>
      </c>
      <c r="L13" s="202"/>
      <c r="M13" s="33">
        <f>B13+J13</f>
        <v>-93417.8</v>
      </c>
      <c r="N13" s="36">
        <f>C13+K13</f>
        <v>14457</v>
      </c>
      <c r="O13" s="37">
        <f t="shared" si="4"/>
        <v>0</v>
      </c>
    </row>
    <row r="14" spans="1:15" x14ac:dyDescent="0.25">
      <c r="A14" s="17" t="s">
        <v>66</v>
      </c>
      <c r="B14" s="75">
        <f>H14-C14-D14-E14-F14</f>
        <v>-87112.799999999988</v>
      </c>
      <c r="C14" s="75">
        <v>-3050</v>
      </c>
      <c r="D14" s="75"/>
      <c r="E14" s="75">
        <f>'QW Data TA ELIM 2112'!G16</f>
        <v>-46430.6</v>
      </c>
      <c r="F14" s="100"/>
      <c r="G14" s="112">
        <f t="shared" si="2"/>
        <v>-136593.4</v>
      </c>
      <c r="H14" s="113">
        <v>-136593.4</v>
      </c>
      <c r="I14" s="15">
        <f t="shared" si="0"/>
        <v>0</v>
      </c>
      <c r="J14" s="201"/>
      <c r="K14" s="105"/>
      <c r="L14" s="202"/>
      <c r="M14" s="33">
        <f>B14+J14</f>
        <v>-87112.799999999988</v>
      </c>
      <c r="N14" s="36">
        <f>C14+K14</f>
        <v>-3050</v>
      </c>
      <c r="O14" s="37">
        <f t="shared" si="4"/>
        <v>0</v>
      </c>
    </row>
    <row r="15" spans="1:15" x14ac:dyDescent="0.25">
      <c r="A15" s="17" t="s">
        <v>67</v>
      </c>
      <c r="B15" s="75">
        <f>H15-C15-D15-E15-F15</f>
        <v>-628952.5</v>
      </c>
      <c r="C15" s="96">
        <f>-17033</f>
        <v>-17033</v>
      </c>
      <c r="D15" s="75"/>
      <c r="E15" s="75">
        <f>'QW Data TA ELIM 2112'!G17</f>
        <v>-4564.6000000000004</v>
      </c>
      <c r="F15" s="100"/>
      <c r="G15" s="112">
        <f t="shared" si="2"/>
        <v>-650550.1</v>
      </c>
      <c r="H15" s="113">
        <v>-650550.1</v>
      </c>
      <c r="I15" s="15">
        <f t="shared" si="0"/>
        <v>0</v>
      </c>
      <c r="J15" s="223"/>
      <c r="K15" s="105"/>
      <c r="L15" s="202"/>
      <c r="M15" s="33">
        <f>B15+J15</f>
        <v>-628952.5</v>
      </c>
      <c r="N15" s="36">
        <f t="shared" si="4"/>
        <v>-17033</v>
      </c>
      <c r="O15" s="37">
        <f t="shared" si="4"/>
        <v>0</v>
      </c>
    </row>
    <row r="16" spans="1:15" x14ac:dyDescent="0.25">
      <c r="A16" s="17" t="s">
        <v>68</v>
      </c>
      <c r="B16" s="75">
        <f>H16-C16-D16-E16-F16</f>
        <v>-13792.3</v>
      </c>
      <c r="C16" s="75">
        <v>0</v>
      </c>
      <c r="D16" s="75"/>
      <c r="E16" s="75">
        <v>0</v>
      </c>
      <c r="F16" s="100">
        <v>0</v>
      </c>
      <c r="G16" s="112">
        <f t="shared" si="2"/>
        <v>-13792.3</v>
      </c>
      <c r="H16" s="113">
        <v>-13792.3</v>
      </c>
      <c r="I16" s="15">
        <f t="shared" si="0"/>
        <v>0</v>
      </c>
      <c r="J16" s="201"/>
      <c r="K16" s="105"/>
      <c r="L16" s="202"/>
      <c r="M16" s="33">
        <f>B16+J16</f>
        <v>-13792.3</v>
      </c>
      <c r="N16" s="36">
        <f t="shared" si="4"/>
        <v>0</v>
      </c>
      <c r="O16" s="37">
        <f t="shared" si="4"/>
        <v>0</v>
      </c>
    </row>
    <row r="17" spans="1:15" s="3" customFormat="1" x14ac:dyDescent="0.25">
      <c r="A17" s="24" t="s">
        <v>69</v>
      </c>
      <c r="B17" s="97">
        <f>SUM(B12:B16)</f>
        <v>-960595.2</v>
      </c>
      <c r="C17" s="97">
        <f t="shared" ref="C17:O17" si="5">SUM(C12:C16)</f>
        <v>-23273</v>
      </c>
      <c r="D17" s="97">
        <f t="shared" si="5"/>
        <v>0</v>
      </c>
      <c r="E17" s="97">
        <f t="shared" si="5"/>
        <v>-51450.7</v>
      </c>
      <c r="F17" s="102">
        <f t="shared" si="5"/>
        <v>-28336.1</v>
      </c>
      <c r="G17" s="112">
        <f t="shared" si="5"/>
        <v>-1063655</v>
      </c>
      <c r="H17" s="112">
        <f>SUM(H12:H16)</f>
        <v>-1063655</v>
      </c>
      <c r="I17" s="15">
        <f t="shared" si="5"/>
        <v>0</v>
      </c>
      <c r="J17" s="224">
        <f>SUM(J12:J16)</f>
        <v>-14457</v>
      </c>
      <c r="K17" s="225">
        <f t="shared" si="5"/>
        <v>14457</v>
      </c>
      <c r="L17" s="222">
        <f t="shared" si="5"/>
        <v>0</v>
      </c>
      <c r="M17" s="38">
        <f>SUM(M12:M16)</f>
        <v>-975052.2</v>
      </c>
      <c r="N17" s="39">
        <f t="shared" si="5"/>
        <v>-8816</v>
      </c>
      <c r="O17" s="40">
        <f t="shared" si="5"/>
        <v>0</v>
      </c>
    </row>
    <row r="18" spans="1:15" s="3" customFormat="1" x14ac:dyDescent="0.25">
      <c r="A18" s="25" t="s">
        <v>70</v>
      </c>
      <c r="B18" s="98">
        <f t="shared" ref="B18:O18" si="6">SUM(B17+B9)</f>
        <v>12258.600000000093</v>
      </c>
      <c r="C18" s="98">
        <f t="shared" si="6"/>
        <v>-2151</v>
      </c>
      <c r="D18" s="98">
        <f t="shared" si="6"/>
        <v>0</v>
      </c>
      <c r="E18" s="98">
        <f t="shared" si="6"/>
        <v>0.10000000000582077</v>
      </c>
      <c r="F18" s="103">
        <f t="shared" si="6"/>
        <v>-10107.699999999997</v>
      </c>
      <c r="G18" s="114">
        <f t="shared" si="6"/>
        <v>0</v>
      </c>
      <c r="H18" s="114">
        <f t="shared" si="6"/>
        <v>0</v>
      </c>
      <c r="I18" s="18">
        <f t="shared" si="6"/>
        <v>0</v>
      </c>
      <c r="J18" s="226">
        <f t="shared" si="6"/>
        <v>-14457</v>
      </c>
      <c r="K18" s="227">
        <f t="shared" si="6"/>
        <v>14457</v>
      </c>
      <c r="L18" s="228">
        <f t="shared" si="6"/>
        <v>0</v>
      </c>
      <c r="M18" s="42">
        <f t="shared" si="6"/>
        <v>-2198.3999999999069</v>
      </c>
      <c r="N18" s="43">
        <f t="shared" si="6"/>
        <v>12306</v>
      </c>
      <c r="O18" s="44">
        <f t="shared" si="6"/>
        <v>0</v>
      </c>
    </row>
    <row r="19" spans="1:15" x14ac:dyDescent="0.25">
      <c r="A19" s="5" t="s">
        <v>82</v>
      </c>
      <c r="B19" s="47"/>
      <c r="C19" s="96"/>
      <c r="D19" s="47"/>
      <c r="E19" s="75"/>
      <c r="F19" s="100"/>
      <c r="G19" s="121">
        <f>H19</f>
        <v>919</v>
      </c>
      <c r="H19" s="113">
        <v>919</v>
      </c>
      <c r="I19" s="15"/>
      <c r="J19" s="33"/>
      <c r="K19" s="34"/>
      <c r="L19" s="35"/>
      <c r="M19" s="41"/>
      <c r="N19" s="34"/>
      <c r="O19" s="35"/>
    </row>
    <row r="20" spans="1:15" x14ac:dyDescent="0.25">
      <c r="A20" s="17" t="s">
        <v>83</v>
      </c>
      <c r="B20" s="47"/>
      <c r="C20" s="47"/>
      <c r="D20" s="47"/>
      <c r="E20" s="75"/>
      <c r="F20" s="100"/>
      <c r="G20" s="121">
        <f>H20</f>
        <v>-52.8</v>
      </c>
      <c r="H20" s="113">
        <v>-52.8</v>
      </c>
      <c r="I20" s="15"/>
      <c r="J20" s="33"/>
      <c r="K20" s="34"/>
      <c r="L20" s="35"/>
      <c r="M20" s="41"/>
      <c r="N20" s="34"/>
      <c r="O20" s="35"/>
    </row>
    <row r="21" spans="1:15" x14ac:dyDescent="0.25">
      <c r="A21" s="25" t="s">
        <v>84</v>
      </c>
      <c r="B21" s="48"/>
      <c r="C21" s="48"/>
      <c r="D21" s="48"/>
      <c r="E21" s="98"/>
      <c r="F21" s="103"/>
      <c r="G21" s="114">
        <f>H21</f>
        <v>866.2</v>
      </c>
      <c r="H21" s="114">
        <f>H20+H19</f>
        <v>866.2</v>
      </c>
      <c r="I21" s="18"/>
      <c r="J21" s="42"/>
      <c r="K21" s="43"/>
      <c r="L21" s="44"/>
      <c r="M21" s="42"/>
      <c r="N21" s="43"/>
      <c r="O21" s="44"/>
    </row>
    <row r="22" spans="1:15" x14ac:dyDescent="0.25">
      <c r="A22" s="26" t="s">
        <v>85</v>
      </c>
      <c r="B22" s="6"/>
      <c r="C22" s="6"/>
      <c r="D22" s="6"/>
      <c r="E22" s="61"/>
      <c r="F22" s="61"/>
      <c r="G22" s="6"/>
      <c r="H22" s="6"/>
      <c r="M22" s="34"/>
      <c r="N22" s="34"/>
      <c r="O22" s="34"/>
    </row>
    <row r="23" spans="1:15" x14ac:dyDescent="0.25">
      <c r="A23" s="26"/>
      <c r="B23" s="6"/>
      <c r="C23" s="6"/>
      <c r="D23" s="6"/>
      <c r="E23" s="61"/>
      <c r="F23" s="61"/>
      <c r="G23" s="6"/>
      <c r="H23" s="6"/>
      <c r="M23" s="34"/>
      <c r="N23" s="34"/>
      <c r="O23" s="34"/>
    </row>
    <row r="24" spans="1:15" x14ac:dyDescent="0.25">
      <c r="A24" s="62" t="s">
        <v>444</v>
      </c>
      <c r="B24" s="29"/>
    </row>
    <row r="25" spans="1:15" ht="6" customHeight="1" x14ac:dyDescent="0.25">
      <c r="A25" s="62"/>
      <c r="B25" s="29"/>
    </row>
    <row r="26" spans="1:15" x14ac:dyDescent="0.25">
      <c r="A26" s="254" t="s">
        <v>441</v>
      </c>
      <c r="B26" s="6"/>
      <c r="H26" s="46"/>
    </row>
    <row r="27" spans="1:15" ht="6" customHeight="1" x14ac:dyDescent="0.25">
      <c r="A27" s="255"/>
      <c r="B27" s="6"/>
      <c r="H27" s="46"/>
    </row>
    <row r="28" spans="1:15" x14ac:dyDescent="0.25">
      <c r="A28" s="62" t="s">
        <v>442</v>
      </c>
      <c r="B28" s="6"/>
      <c r="C28" s="6"/>
      <c r="D28" s="6"/>
      <c r="E28" s="61"/>
      <c r="F28" s="61"/>
      <c r="H28" s="46"/>
    </row>
    <row r="29" spans="1:15" ht="6.75" customHeight="1" x14ac:dyDescent="0.25">
      <c r="A29" s="63"/>
      <c r="B29" s="6"/>
      <c r="C29" s="6"/>
      <c r="D29" s="6"/>
      <c r="E29" s="61"/>
      <c r="F29" s="61"/>
      <c r="H29" s="46"/>
    </row>
  </sheetData>
  <pageMargins left="0.70866141732283472" right="0.70866141732283472" top="0.74803149606299213" bottom="0.74803149606299213" header="0.31496062992125984" footer="0.31496062992125984"/>
  <pageSetup paperSize="8"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M285"/>
  <sheetViews>
    <sheetView zoomScaleNormal="100" workbookViewId="0">
      <pane ySplit="1" topLeftCell="A2" activePane="bottomLeft" state="frozen"/>
      <selection pane="bottomLeft" activeCell="O4" sqref="O4"/>
    </sheetView>
  </sheetViews>
  <sheetFormatPr defaultColWidth="8.7109375" defaultRowHeight="12" x14ac:dyDescent="0.2"/>
  <cols>
    <col min="1" max="1" width="22.28515625" style="59" customWidth="1"/>
    <col min="2" max="2" width="24.42578125" style="59" customWidth="1"/>
    <col min="3" max="16384" width="8.7109375" style="59"/>
  </cols>
  <sheetData>
    <row r="1" spans="1:13" ht="18" customHeight="1" thickBot="1" x14ac:dyDescent="0.25">
      <c r="A1" s="240" t="s">
        <v>86</v>
      </c>
      <c r="B1" s="253" t="s">
        <v>87</v>
      </c>
      <c r="C1" s="239" t="s">
        <v>88</v>
      </c>
      <c r="D1" s="239" t="s">
        <v>89</v>
      </c>
      <c r="E1" s="239" t="s">
        <v>90</v>
      </c>
      <c r="F1" s="239" t="s">
        <v>91</v>
      </c>
      <c r="G1" s="239" t="s">
        <v>92</v>
      </c>
      <c r="H1" s="239" t="s">
        <v>93</v>
      </c>
      <c r="I1" s="239" t="s">
        <v>94</v>
      </c>
      <c r="J1" s="239" t="s">
        <v>90</v>
      </c>
      <c r="K1" s="239" t="s">
        <v>95</v>
      </c>
      <c r="L1" s="239" t="s">
        <v>90</v>
      </c>
      <c r="M1" s="239" t="s">
        <v>96</v>
      </c>
    </row>
    <row r="2" spans="1:13" ht="12.75" thickTop="1" x14ac:dyDescent="0.2">
      <c r="A2" s="242" t="s">
        <v>97</v>
      </c>
      <c r="B2" s="251" t="s">
        <v>98</v>
      </c>
      <c r="C2" s="252">
        <v>89073</v>
      </c>
      <c r="D2" s="252">
        <v>79140</v>
      </c>
      <c r="E2" s="252">
        <v>9933</v>
      </c>
      <c r="F2" s="252">
        <v>108168</v>
      </c>
      <c r="G2" s="252">
        <v>-19095</v>
      </c>
      <c r="H2" s="252">
        <v>944442</v>
      </c>
      <c r="I2" s="252">
        <v>950000</v>
      </c>
      <c r="J2" s="252">
        <v>-5558</v>
      </c>
      <c r="K2" s="252">
        <v>924980</v>
      </c>
      <c r="L2" s="252">
        <v>19462</v>
      </c>
      <c r="M2" s="252">
        <v>950000</v>
      </c>
    </row>
    <row r="3" spans="1:13" x14ac:dyDescent="0.2">
      <c r="A3" s="242" t="s">
        <v>97</v>
      </c>
      <c r="B3" s="241" t="s">
        <v>99</v>
      </c>
      <c r="C3" s="243">
        <v>2405</v>
      </c>
      <c r="D3" s="243">
        <v>2328</v>
      </c>
      <c r="E3" s="243">
        <v>77</v>
      </c>
      <c r="F3" s="243">
        <v>2338</v>
      </c>
      <c r="G3" s="243">
        <v>67</v>
      </c>
      <c r="H3" s="243">
        <v>28331</v>
      </c>
      <c r="I3" s="243">
        <v>27939</v>
      </c>
      <c r="J3" s="243">
        <v>392</v>
      </c>
      <c r="K3" s="243">
        <v>27392</v>
      </c>
      <c r="L3" s="243">
        <v>939</v>
      </c>
      <c r="M3" s="243">
        <v>27939</v>
      </c>
    </row>
    <row r="4" spans="1:13" x14ac:dyDescent="0.2">
      <c r="A4" s="242" t="s">
        <v>97</v>
      </c>
      <c r="B4" s="241" t="s">
        <v>100</v>
      </c>
      <c r="C4" s="243">
        <v>83</v>
      </c>
      <c r="D4" s="243">
        <v>50</v>
      </c>
      <c r="E4" s="243">
        <v>33</v>
      </c>
      <c r="F4" s="243">
        <v>90</v>
      </c>
      <c r="G4" s="243">
        <v>-7</v>
      </c>
      <c r="H4" s="243">
        <v>1352</v>
      </c>
      <c r="I4" s="243">
        <v>800</v>
      </c>
      <c r="J4" s="243">
        <v>552</v>
      </c>
      <c r="K4" s="243">
        <v>506</v>
      </c>
      <c r="L4" s="243">
        <v>846</v>
      </c>
      <c r="M4" s="243">
        <v>800</v>
      </c>
    </row>
    <row r="5" spans="1:13" x14ac:dyDescent="0.2">
      <c r="A5" s="242" t="s">
        <v>97</v>
      </c>
      <c r="B5" s="241" t="s">
        <v>101</v>
      </c>
      <c r="C5" s="243">
        <v>0</v>
      </c>
      <c r="D5" s="243">
        <v>0</v>
      </c>
      <c r="E5" s="243">
        <v>0</v>
      </c>
      <c r="F5" s="243">
        <v>0</v>
      </c>
      <c r="G5" s="243">
        <v>0</v>
      </c>
      <c r="H5" s="243">
        <v>29</v>
      </c>
      <c r="I5" s="243">
        <v>110</v>
      </c>
      <c r="J5" s="243">
        <v>-81</v>
      </c>
      <c r="K5" s="243">
        <v>28</v>
      </c>
      <c r="L5" s="243">
        <v>1</v>
      </c>
      <c r="M5" s="243">
        <v>110</v>
      </c>
    </row>
    <row r="6" spans="1:13" x14ac:dyDescent="0.2">
      <c r="A6" s="242" t="s">
        <v>97</v>
      </c>
      <c r="B6" s="244" t="s">
        <v>102</v>
      </c>
      <c r="C6" s="245">
        <v>91561</v>
      </c>
      <c r="D6" s="245">
        <v>81518</v>
      </c>
      <c r="E6" s="245">
        <v>10043</v>
      </c>
      <c r="F6" s="245">
        <v>110596</v>
      </c>
      <c r="G6" s="245">
        <v>-19035</v>
      </c>
      <c r="H6" s="245">
        <v>974154</v>
      </c>
      <c r="I6" s="245">
        <v>978849</v>
      </c>
      <c r="J6" s="245">
        <v>-4695</v>
      </c>
      <c r="K6" s="245">
        <v>952905</v>
      </c>
      <c r="L6" s="245">
        <v>21249</v>
      </c>
      <c r="M6" s="246">
        <v>978849</v>
      </c>
    </row>
    <row r="7" spans="1:13" x14ac:dyDescent="0.2">
      <c r="A7" s="242" t="s">
        <v>103</v>
      </c>
      <c r="B7" s="241" t="s">
        <v>104</v>
      </c>
      <c r="C7" s="243">
        <v>0</v>
      </c>
      <c r="D7" s="243">
        <v>0</v>
      </c>
      <c r="E7" s="243">
        <v>0</v>
      </c>
      <c r="F7" s="243">
        <v>0</v>
      </c>
      <c r="G7" s="243">
        <v>0</v>
      </c>
      <c r="H7" s="243">
        <v>0</v>
      </c>
      <c r="I7" s="243">
        <v>0</v>
      </c>
      <c r="J7" s="243">
        <v>0</v>
      </c>
      <c r="K7" s="243">
        <v>0</v>
      </c>
      <c r="L7" s="243">
        <v>0</v>
      </c>
      <c r="M7" s="243">
        <v>0</v>
      </c>
    </row>
    <row r="8" spans="1:13" x14ac:dyDescent="0.2">
      <c r="A8" s="242" t="s">
        <v>103</v>
      </c>
      <c r="B8" s="241" t="s">
        <v>429</v>
      </c>
      <c r="C8" s="243">
        <v>0</v>
      </c>
      <c r="D8" s="243">
        <v>0</v>
      </c>
      <c r="E8" s="243">
        <v>0</v>
      </c>
      <c r="F8" s="243">
        <v>0</v>
      </c>
      <c r="G8" s="243">
        <v>0</v>
      </c>
      <c r="H8" s="243">
        <v>0</v>
      </c>
      <c r="I8" s="243">
        <v>0</v>
      </c>
      <c r="J8" s="243">
        <v>0</v>
      </c>
      <c r="K8" s="243">
        <v>0</v>
      </c>
      <c r="L8" s="243">
        <v>0</v>
      </c>
      <c r="M8" s="243">
        <v>0</v>
      </c>
    </row>
    <row r="9" spans="1:13" x14ac:dyDescent="0.2">
      <c r="A9" s="242" t="s">
        <v>103</v>
      </c>
      <c r="B9" s="244" t="s">
        <v>102</v>
      </c>
      <c r="C9" s="246">
        <v>0</v>
      </c>
      <c r="D9" s="246">
        <v>0</v>
      </c>
      <c r="E9" s="246">
        <v>0</v>
      </c>
      <c r="F9" s="246">
        <v>0</v>
      </c>
      <c r="G9" s="246">
        <v>0</v>
      </c>
      <c r="H9" s="246">
        <v>0</v>
      </c>
      <c r="I9" s="246">
        <v>0</v>
      </c>
      <c r="J9" s="246">
        <v>0</v>
      </c>
      <c r="K9" s="246">
        <v>0</v>
      </c>
      <c r="L9" s="246">
        <v>0</v>
      </c>
      <c r="M9" s="246">
        <v>0</v>
      </c>
    </row>
    <row r="10" spans="1:13" x14ac:dyDescent="0.2">
      <c r="A10" s="242" t="s">
        <v>105</v>
      </c>
      <c r="B10" s="241" t="s">
        <v>106</v>
      </c>
      <c r="C10" s="243">
        <v>0</v>
      </c>
      <c r="D10" s="243">
        <v>0</v>
      </c>
      <c r="E10" s="243">
        <v>0</v>
      </c>
      <c r="F10" s="243">
        <v>0</v>
      </c>
      <c r="G10" s="243">
        <v>0</v>
      </c>
      <c r="H10" s="243">
        <v>0</v>
      </c>
      <c r="I10" s="243">
        <v>0</v>
      </c>
      <c r="J10" s="243">
        <v>0</v>
      </c>
      <c r="K10" s="243">
        <v>257</v>
      </c>
      <c r="L10" s="243">
        <v>-257</v>
      </c>
      <c r="M10" s="243">
        <v>0</v>
      </c>
    </row>
    <row r="11" spans="1:13" x14ac:dyDescent="0.2">
      <c r="A11" s="242" t="s">
        <v>105</v>
      </c>
      <c r="B11" s="241" t="s">
        <v>107</v>
      </c>
      <c r="C11" s="243">
        <v>0</v>
      </c>
      <c r="D11" s="243">
        <v>0</v>
      </c>
      <c r="E11" s="243">
        <v>0</v>
      </c>
      <c r="F11" s="243">
        <v>0</v>
      </c>
      <c r="G11" s="243">
        <v>0</v>
      </c>
      <c r="H11" s="243">
        <v>4</v>
      </c>
      <c r="I11" s="243">
        <v>0</v>
      </c>
      <c r="J11" s="243">
        <v>4</v>
      </c>
      <c r="K11" s="243">
        <v>794</v>
      </c>
      <c r="L11" s="243">
        <v>-790</v>
      </c>
      <c r="M11" s="243">
        <v>0</v>
      </c>
    </row>
    <row r="12" spans="1:13" x14ac:dyDescent="0.2">
      <c r="A12" s="242" t="s">
        <v>105</v>
      </c>
      <c r="B12" s="241" t="s">
        <v>108</v>
      </c>
      <c r="C12" s="243">
        <v>0</v>
      </c>
      <c r="D12" s="243">
        <v>190</v>
      </c>
      <c r="E12" s="243">
        <v>-190</v>
      </c>
      <c r="F12" s="243">
        <v>185</v>
      </c>
      <c r="G12" s="243">
        <v>-185</v>
      </c>
      <c r="H12" s="243">
        <v>203</v>
      </c>
      <c r="I12" s="243">
        <v>2280</v>
      </c>
      <c r="J12" s="243">
        <v>-2077</v>
      </c>
      <c r="K12" s="243">
        <v>2281</v>
      </c>
      <c r="L12" s="243">
        <v>-2078</v>
      </c>
      <c r="M12" s="243">
        <v>2280</v>
      </c>
    </row>
    <row r="13" spans="1:13" x14ac:dyDescent="0.2">
      <c r="A13" s="242" t="s">
        <v>105</v>
      </c>
      <c r="B13" s="241" t="s">
        <v>109</v>
      </c>
      <c r="C13" s="243">
        <v>11</v>
      </c>
      <c r="D13" s="243">
        <v>0</v>
      </c>
      <c r="E13" s="243">
        <v>11</v>
      </c>
      <c r="F13" s="243">
        <v>35</v>
      </c>
      <c r="G13" s="243">
        <v>-24</v>
      </c>
      <c r="H13" s="243">
        <v>32</v>
      </c>
      <c r="I13" s="243">
        <v>0</v>
      </c>
      <c r="J13" s="243">
        <v>32</v>
      </c>
      <c r="K13" s="243">
        <v>195</v>
      </c>
      <c r="L13" s="243">
        <v>-163</v>
      </c>
      <c r="M13" s="243">
        <v>0</v>
      </c>
    </row>
    <row r="14" spans="1:13" x14ac:dyDescent="0.2">
      <c r="A14" s="242" t="s">
        <v>105</v>
      </c>
      <c r="B14" s="241" t="s">
        <v>110</v>
      </c>
      <c r="C14" s="243">
        <v>0</v>
      </c>
      <c r="D14" s="243">
        <v>0</v>
      </c>
      <c r="E14" s="243">
        <v>0</v>
      </c>
      <c r="F14" s="243">
        <v>0</v>
      </c>
      <c r="G14" s="243">
        <v>0</v>
      </c>
      <c r="H14" s="243">
        <v>0</v>
      </c>
      <c r="I14" s="243">
        <v>0</v>
      </c>
      <c r="J14" s="243">
        <v>0</v>
      </c>
      <c r="K14" s="243">
        <v>0</v>
      </c>
      <c r="L14" s="243">
        <v>0</v>
      </c>
      <c r="M14" s="243">
        <v>0</v>
      </c>
    </row>
    <row r="15" spans="1:13" x14ac:dyDescent="0.2">
      <c r="A15" s="242" t="s">
        <v>105</v>
      </c>
      <c r="B15" s="241" t="s">
        <v>111</v>
      </c>
      <c r="C15" s="243">
        <v>0</v>
      </c>
      <c r="D15" s="243">
        <v>0</v>
      </c>
      <c r="E15" s="243">
        <v>0</v>
      </c>
      <c r="F15" s="243">
        <v>0</v>
      </c>
      <c r="G15" s="243">
        <v>0</v>
      </c>
      <c r="H15" s="243">
        <v>0</v>
      </c>
      <c r="I15" s="243">
        <v>0</v>
      </c>
      <c r="J15" s="243">
        <v>0</v>
      </c>
      <c r="K15" s="243">
        <v>0</v>
      </c>
      <c r="L15" s="243">
        <v>0</v>
      </c>
      <c r="M15" s="243">
        <v>0</v>
      </c>
    </row>
    <row r="16" spans="1:13" x14ac:dyDescent="0.2">
      <c r="A16" s="242" t="s">
        <v>105</v>
      </c>
      <c r="B16" s="241" t="s">
        <v>112</v>
      </c>
      <c r="C16" s="243">
        <v>76</v>
      </c>
      <c r="D16" s="243">
        <v>76</v>
      </c>
      <c r="E16" s="243">
        <v>0</v>
      </c>
      <c r="F16" s="243">
        <v>-556</v>
      </c>
      <c r="G16" s="243">
        <v>632</v>
      </c>
      <c r="H16" s="243">
        <v>917</v>
      </c>
      <c r="I16" s="243">
        <v>917</v>
      </c>
      <c r="J16" s="243">
        <v>0</v>
      </c>
      <c r="K16" s="243">
        <v>808</v>
      </c>
      <c r="L16" s="243">
        <v>109</v>
      </c>
      <c r="M16" s="243">
        <v>917</v>
      </c>
    </row>
    <row r="17" spans="1:13" x14ac:dyDescent="0.2">
      <c r="A17" s="242" t="s">
        <v>105</v>
      </c>
      <c r="B17" s="241" t="s">
        <v>113</v>
      </c>
      <c r="C17" s="243">
        <v>4574</v>
      </c>
      <c r="D17" s="243">
        <v>4574</v>
      </c>
      <c r="E17" s="243">
        <v>0</v>
      </c>
      <c r="F17" s="243">
        <v>4026</v>
      </c>
      <c r="G17" s="243">
        <v>548</v>
      </c>
      <c r="H17" s="243">
        <v>54885</v>
      </c>
      <c r="I17" s="243">
        <v>54885</v>
      </c>
      <c r="J17" s="243">
        <v>0</v>
      </c>
      <c r="K17" s="243">
        <v>50509</v>
      </c>
      <c r="L17" s="243">
        <v>4376</v>
      </c>
      <c r="M17" s="243">
        <v>54885</v>
      </c>
    </row>
    <row r="18" spans="1:13" x14ac:dyDescent="0.2">
      <c r="A18" s="242" t="s">
        <v>105</v>
      </c>
      <c r="B18" s="241" t="s">
        <v>114</v>
      </c>
      <c r="C18" s="243">
        <v>173</v>
      </c>
      <c r="D18" s="243">
        <v>173</v>
      </c>
      <c r="E18" s="243">
        <v>0</v>
      </c>
      <c r="F18" s="243">
        <v>119</v>
      </c>
      <c r="G18" s="243">
        <v>54</v>
      </c>
      <c r="H18" s="243">
        <v>2074</v>
      </c>
      <c r="I18" s="243">
        <v>2074</v>
      </c>
      <c r="J18" s="243">
        <v>0</v>
      </c>
      <c r="K18" s="243">
        <v>1423</v>
      </c>
      <c r="L18" s="243">
        <v>651</v>
      </c>
      <c r="M18" s="243">
        <v>2074</v>
      </c>
    </row>
    <row r="19" spans="1:13" x14ac:dyDescent="0.2">
      <c r="A19" s="242" t="s">
        <v>105</v>
      </c>
      <c r="B19" s="241" t="s">
        <v>115</v>
      </c>
      <c r="C19" s="243">
        <v>189</v>
      </c>
      <c r="D19" s="243">
        <v>55</v>
      </c>
      <c r="E19" s="243">
        <v>134</v>
      </c>
      <c r="F19" s="243">
        <v>60</v>
      </c>
      <c r="G19" s="243">
        <v>129</v>
      </c>
      <c r="H19" s="243">
        <v>812</v>
      </c>
      <c r="I19" s="243">
        <v>660</v>
      </c>
      <c r="J19" s="243">
        <v>152</v>
      </c>
      <c r="K19" s="243">
        <v>1380</v>
      </c>
      <c r="L19" s="243">
        <v>-568</v>
      </c>
      <c r="M19" s="243">
        <v>660</v>
      </c>
    </row>
    <row r="20" spans="1:13" x14ac:dyDescent="0.2">
      <c r="A20" s="242" t="s">
        <v>105</v>
      </c>
      <c r="B20" s="241" t="s">
        <v>116</v>
      </c>
      <c r="C20" s="243">
        <v>50</v>
      </c>
      <c r="D20" s="243">
        <v>50</v>
      </c>
      <c r="E20" s="243">
        <v>0</v>
      </c>
      <c r="F20" s="243">
        <v>-34</v>
      </c>
      <c r="G20" s="243">
        <v>84</v>
      </c>
      <c r="H20" s="243">
        <v>600</v>
      </c>
      <c r="I20" s="243">
        <v>600</v>
      </c>
      <c r="J20" s="243">
        <v>0</v>
      </c>
      <c r="K20" s="243">
        <v>800</v>
      </c>
      <c r="L20" s="243">
        <v>-200</v>
      </c>
      <c r="M20" s="243">
        <v>600</v>
      </c>
    </row>
    <row r="21" spans="1:13" x14ac:dyDescent="0.2">
      <c r="A21" s="242" t="s">
        <v>105</v>
      </c>
      <c r="B21" s="241" t="s">
        <v>117</v>
      </c>
      <c r="C21" s="243">
        <v>0</v>
      </c>
      <c r="D21" s="243">
        <v>0</v>
      </c>
      <c r="E21" s="243">
        <v>0</v>
      </c>
      <c r="F21" s="243">
        <v>-140</v>
      </c>
      <c r="G21" s="243">
        <v>140</v>
      </c>
      <c r="H21" s="243">
        <v>0</v>
      </c>
      <c r="I21" s="243">
        <v>0</v>
      </c>
      <c r="J21" s="243">
        <v>0</v>
      </c>
      <c r="K21" s="243">
        <v>-140</v>
      </c>
      <c r="L21" s="243">
        <v>140</v>
      </c>
      <c r="M21" s="243">
        <v>0</v>
      </c>
    </row>
    <row r="22" spans="1:13" x14ac:dyDescent="0.2">
      <c r="A22" s="242" t="s">
        <v>105</v>
      </c>
      <c r="B22" s="241" t="s">
        <v>118</v>
      </c>
      <c r="C22" s="243">
        <v>0</v>
      </c>
      <c r="D22" s="243">
        <v>0</v>
      </c>
      <c r="E22" s="243">
        <v>0</v>
      </c>
      <c r="F22" s="243">
        <v>8</v>
      </c>
      <c r="G22" s="243">
        <v>-8</v>
      </c>
      <c r="H22" s="243">
        <v>54</v>
      </c>
      <c r="I22" s="243">
        <v>0</v>
      </c>
      <c r="J22" s="243">
        <v>54</v>
      </c>
      <c r="K22" s="243">
        <v>139</v>
      </c>
      <c r="L22" s="243">
        <v>-85</v>
      </c>
      <c r="M22" s="243">
        <v>0</v>
      </c>
    </row>
    <row r="23" spans="1:13" x14ac:dyDescent="0.2">
      <c r="A23" s="242" t="s">
        <v>105</v>
      </c>
      <c r="B23" s="241" t="s">
        <v>119</v>
      </c>
      <c r="C23" s="243">
        <v>179</v>
      </c>
      <c r="D23" s="243">
        <v>179</v>
      </c>
      <c r="E23" s="243">
        <v>0</v>
      </c>
      <c r="F23" s="243">
        <v>4</v>
      </c>
      <c r="G23" s="243">
        <v>175</v>
      </c>
      <c r="H23" s="243">
        <v>2144</v>
      </c>
      <c r="I23" s="243">
        <v>2144</v>
      </c>
      <c r="J23" s="243">
        <v>0</v>
      </c>
      <c r="K23" s="243">
        <v>1918</v>
      </c>
      <c r="L23" s="243">
        <v>226</v>
      </c>
      <c r="M23" s="243">
        <v>2144</v>
      </c>
    </row>
    <row r="24" spans="1:13" x14ac:dyDescent="0.2">
      <c r="A24" s="242" t="s">
        <v>105</v>
      </c>
      <c r="B24" s="241" t="s">
        <v>120</v>
      </c>
      <c r="C24" s="243">
        <v>77</v>
      </c>
      <c r="D24" s="243">
        <v>48</v>
      </c>
      <c r="E24" s="243">
        <v>29</v>
      </c>
      <c r="F24" s="243">
        <v>27</v>
      </c>
      <c r="G24" s="243">
        <v>50</v>
      </c>
      <c r="H24" s="243">
        <v>456</v>
      </c>
      <c r="I24" s="243">
        <v>329</v>
      </c>
      <c r="J24" s="243">
        <v>127</v>
      </c>
      <c r="K24" s="243">
        <v>342</v>
      </c>
      <c r="L24" s="243">
        <v>114</v>
      </c>
      <c r="M24" s="243">
        <v>329</v>
      </c>
    </row>
    <row r="25" spans="1:13" x14ac:dyDescent="0.2">
      <c r="A25" s="242" t="s">
        <v>105</v>
      </c>
      <c r="B25" s="241" t="s">
        <v>121</v>
      </c>
      <c r="C25" s="243">
        <v>109</v>
      </c>
      <c r="D25" s="243">
        <v>49</v>
      </c>
      <c r="E25" s="243">
        <v>60</v>
      </c>
      <c r="F25" s="243">
        <v>828</v>
      </c>
      <c r="G25" s="243">
        <v>-719</v>
      </c>
      <c r="H25" s="243">
        <v>5060</v>
      </c>
      <c r="I25" s="243">
        <v>13758</v>
      </c>
      <c r="J25" s="243">
        <v>-8698</v>
      </c>
      <c r="K25" s="243">
        <v>3985</v>
      </c>
      <c r="L25" s="243">
        <v>1075</v>
      </c>
      <c r="M25" s="243">
        <v>13758</v>
      </c>
    </row>
    <row r="26" spans="1:13" x14ac:dyDescent="0.2">
      <c r="A26" s="242" t="s">
        <v>105</v>
      </c>
      <c r="B26" s="241" t="s">
        <v>122</v>
      </c>
      <c r="C26" s="243">
        <v>180</v>
      </c>
      <c r="D26" s="243">
        <v>0</v>
      </c>
      <c r="E26" s="243">
        <v>180</v>
      </c>
      <c r="F26" s="243">
        <v>340</v>
      </c>
      <c r="G26" s="243">
        <v>-160</v>
      </c>
      <c r="H26" s="243">
        <v>398</v>
      </c>
      <c r="I26" s="243">
        <v>0</v>
      </c>
      <c r="J26" s="243">
        <v>398</v>
      </c>
      <c r="K26" s="243">
        <v>854</v>
      </c>
      <c r="L26" s="243">
        <v>-456</v>
      </c>
      <c r="M26" s="243">
        <v>0</v>
      </c>
    </row>
    <row r="27" spans="1:13" x14ac:dyDescent="0.2">
      <c r="A27" s="242" t="s">
        <v>105</v>
      </c>
      <c r="B27" s="241" t="s">
        <v>123</v>
      </c>
      <c r="C27" s="243">
        <v>0</v>
      </c>
      <c r="D27" s="243">
        <v>0</v>
      </c>
      <c r="E27" s="243">
        <v>0</v>
      </c>
      <c r="F27" s="243">
        <v>0</v>
      </c>
      <c r="G27" s="243">
        <v>0</v>
      </c>
      <c r="H27" s="243">
        <v>0</v>
      </c>
      <c r="I27" s="243">
        <v>0</v>
      </c>
      <c r="J27" s="243">
        <v>0</v>
      </c>
      <c r="K27" s="243">
        <v>41</v>
      </c>
      <c r="L27" s="243">
        <v>-41</v>
      </c>
      <c r="M27" s="243">
        <v>0</v>
      </c>
    </row>
    <row r="28" spans="1:13" x14ac:dyDescent="0.2">
      <c r="A28" s="242" t="s">
        <v>105</v>
      </c>
      <c r="B28" s="244" t="s">
        <v>102</v>
      </c>
      <c r="C28" s="245">
        <v>5617</v>
      </c>
      <c r="D28" s="245">
        <v>5393</v>
      </c>
      <c r="E28" s="245">
        <v>224</v>
      </c>
      <c r="F28" s="245">
        <v>4901</v>
      </c>
      <c r="G28" s="245">
        <v>716</v>
      </c>
      <c r="H28" s="245">
        <v>67638</v>
      </c>
      <c r="I28" s="245">
        <v>77647</v>
      </c>
      <c r="J28" s="245">
        <v>-10009</v>
      </c>
      <c r="K28" s="245">
        <v>65586</v>
      </c>
      <c r="L28" s="245">
        <v>2052</v>
      </c>
      <c r="M28" s="246">
        <v>77647</v>
      </c>
    </row>
    <row r="29" spans="1:13" x14ac:dyDescent="0.2">
      <c r="A29" s="242" t="s">
        <v>124</v>
      </c>
      <c r="B29" s="241" t="s">
        <v>125</v>
      </c>
      <c r="C29" s="243">
        <v>0</v>
      </c>
      <c r="D29" s="243">
        <v>0</v>
      </c>
      <c r="E29" s="243">
        <v>0</v>
      </c>
      <c r="F29" s="243">
        <v>0</v>
      </c>
      <c r="G29" s="243">
        <v>0</v>
      </c>
      <c r="H29" s="243">
        <v>30</v>
      </c>
      <c r="I29" s="243">
        <v>0</v>
      </c>
      <c r="J29" s="243">
        <v>30</v>
      </c>
      <c r="K29" s="243">
        <v>785</v>
      </c>
      <c r="L29" s="243">
        <v>-755</v>
      </c>
      <c r="M29" s="243">
        <v>0</v>
      </c>
    </row>
    <row r="30" spans="1:13" x14ac:dyDescent="0.2">
      <c r="A30" s="242" t="s">
        <v>124</v>
      </c>
      <c r="B30" s="244" t="s">
        <v>102</v>
      </c>
      <c r="C30" s="246">
        <v>0</v>
      </c>
      <c r="D30" s="246">
        <v>0</v>
      </c>
      <c r="E30" s="246">
        <v>0</v>
      </c>
      <c r="F30" s="246">
        <v>0</v>
      </c>
      <c r="G30" s="246">
        <v>0</v>
      </c>
      <c r="H30" s="246">
        <v>30</v>
      </c>
      <c r="I30" s="246">
        <v>0</v>
      </c>
      <c r="J30" s="246">
        <v>30</v>
      </c>
      <c r="K30" s="246">
        <v>785</v>
      </c>
      <c r="L30" s="246">
        <v>-755</v>
      </c>
      <c r="M30" s="246">
        <v>0</v>
      </c>
    </row>
    <row r="31" spans="1:13" x14ac:dyDescent="0.2">
      <c r="A31" s="242" t="s">
        <v>126</v>
      </c>
      <c r="B31" s="241" t="s">
        <v>127</v>
      </c>
      <c r="C31" s="243">
        <v>47</v>
      </c>
      <c r="D31" s="243">
        <v>0</v>
      </c>
      <c r="E31" s="243">
        <v>47</v>
      </c>
      <c r="F31" s="243">
        <v>124</v>
      </c>
      <c r="G31" s="243">
        <v>-77</v>
      </c>
      <c r="H31" s="243">
        <v>1032</v>
      </c>
      <c r="I31" s="243">
        <v>0</v>
      </c>
      <c r="J31" s="243">
        <v>1032</v>
      </c>
      <c r="K31" s="243">
        <v>487</v>
      </c>
      <c r="L31" s="243">
        <v>545</v>
      </c>
      <c r="M31" s="243">
        <v>0</v>
      </c>
    </row>
    <row r="32" spans="1:13" x14ac:dyDescent="0.2">
      <c r="A32" s="242" t="s">
        <v>126</v>
      </c>
      <c r="B32" s="241" t="s">
        <v>128</v>
      </c>
      <c r="C32" s="243">
        <v>0</v>
      </c>
      <c r="D32" s="243">
        <v>0</v>
      </c>
      <c r="E32" s="243">
        <v>0</v>
      </c>
      <c r="F32" s="243">
        <v>0</v>
      </c>
      <c r="G32" s="243">
        <v>0</v>
      </c>
      <c r="H32" s="243">
        <v>0</v>
      </c>
      <c r="I32" s="243">
        <v>0</v>
      </c>
      <c r="J32" s="243">
        <v>0</v>
      </c>
      <c r="K32" s="243">
        <v>0</v>
      </c>
      <c r="L32" s="243">
        <v>0</v>
      </c>
      <c r="M32" s="243">
        <v>0</v>
      </c>
    </row>
    <row r="33" spans="1:13" x14ac:dyDescent="0.2">
      <c r="A33" s="242" t="s">
        <v>126</v>
      </c>
      <c r="B33" s="241" t="s">
        <v>129</v>
      </c>
      <c r="C33" s="243">
        <v>0</v>
      </c>
      <c r="D33" s="243">
        <v>0</v>
      </c>
      <c r="E33" s="243">
        <v>0</v>
      </c>
      <c r="F33" s="243">
        <v>41</v>
      </c>
      <c r="G33" s="243">
        <v>-41</v>
      </c>
      <c r="H33" s="243">
        <v>0</v>
      </c>
      <c r="I33" s="243">
        <v>0</v>
      </c>
      <c r="J33" s="243">
        <v>0</v>
      </c>
      <c r="K33" s="243">
        <v>810</v>
      </c>
      <c r="L33" s="243">
        <v>-810</v>
      </c>
      <c r="M33" s="243">
        <v>0</v>
      </c>
    </row>
    <row r="34" spans="1:13" x14ac:dyDescent="0.2">
      <c r="A34" s="242" t="s">
        <v>126</v>
      </c>
      <c r="B34" s="241" t="s">
        <v>130</v>
      </c>
      <c r="C34" s="243">
        <v>0</v>
      </c>
      <c r="D34" s="243">
        <v>0</v>
      </c>
      <c r="E34" s="243">
        <v>0</v>
      </c>
      <c r="F34" s="243">
        <v>84</v>
      </c>
      <c r="G34" s="243">
        <v>-84</v>
      </c>
      <c r="H34" s="243">
        <v>0</v>
      </c>
      <c r="I34" s="243">
        <v>0</v>
      </c>
      <c r="J34" s="243">
        <v>0</v>
      </c>
      <c r="K34" s="243">
        <v>1016</v>
      </c>
      <c r="L34" s="243">
        <v>-1016</v>
      </c>
      <c r="M34" s="243">
        <v>0</v>
      </c>
    </row>
    <row r="35" spans="1:13" x14ac:dyDescent="0.2">
      <c r="A35" s="242" t="s">
        <v>126</v>
      </c>
      <c r="B35" s="241" t="s">
        <v>131</v>
      </c>
      <c r="C35" s="243">
        <v>-34</v>
      </c>
      <c r="D35" s="243">
        <v>0</v>
      </c>
      <c r="E35" s="243">
        <v>-34</v>
      </c>
      <c r="F35" s="243">
        <v>-53</v>
      </c>
      <c r="G35" s="243">
        <v>19</v>
      </c>
      <c r="H35" s="243">
        <v>-190</v>
      </c>
      <c r="I35" s="243">
        <v>0</v>
      </c>
      <c r="J35" s="243">
        <v>-190</v>
      </c>
      <c r="K35" s="243">
        <v>-3</v>
      </c>
      <c r="L35" s="243">
        <v>-187</v>
      </c>
      <c r="M35" s="243">
        <v>0</v>
      </c>
    </row>
    <row r="36" spans="1:13" x14ac:dyDescent="0.2">
      <c r="A36" s="242" t="s">
        <v>126</v>
      </c>
      <c r="B36" s="241" t="s">
        <v>132</v>
      </c>
      <c r="C36" s="243">
        <v>0</v>
      </c>
      <c r="D36" s="243">
        <v>0</v>
      </c>
      <c r="E36" s="243">
        <v>0</v>
      </c>
      <c r="F36" s="243">
        <v>0</v>
      </c>
      <c r="G36" s="243">
        <v>0</v>
      </c>
      <c r="H36" s="243">
        <v>38</v>
      </c>
      <c r="I36" s="243">
        <v>0</v>
      </c>
      <c r="J36" s="243">
        <v>38</v>
      </c>
      <c r="K36" s="243">
        <v>13</v>
      </c>
      <c r="L36" s="243">
        <v>25</v>
      </c>
      <c r="M36" s="243">
        <v>0</v>
      </c>
    </row>
    <row r="37" spans="1:13" x14ac:dyDescent="0.2">
      <c r="A37" s="242" t="s">
        <v>126</v>
      </c>
      <c r="B37" s="241" t="s">
        <v>133</v>
      </c>
      <c r="C37" s="243">
        <v>152</v>
      </c>
      <c r="D37" s="243">
        <v>225</v>
      </c>
      <c r="E37" s="243">
        <v>-73</v>
      </c>
      <c r="F37" s="243">
        <v>189</v>
      </c>
      <c r="G37" s="243">
        <v>-37</v>
      </c>
      <c r="H37" s="243">
        <v>4071</v>
      </c>
      <c r="I37" s="243">
        <v>2500</v>
      </c>
      <c r="J37" s="243">
        <v>1571</v>
      </c>
      <c r="K37" s="243">
        <v>2462</v>
      </c>
      <c r="L37" s="243">
        <v>1609</v>
      </c>
      <c r="M37" s="243">
        <v>2500</v>
      </c>
    </row>
    <row r="38" spans="1:13" x14ac:dyDescent="0.2">
      <c r="A38" s="242" t="s">
        <v>126</v>
      </c>
      <c r="B38" s="241" t="s">
        <v>134</v>
      </c>
      <c r="C38" s="243">
        <v>57</v>
      </c>
      <c r="D38" s="243">
        <v>68</v>
      </c>
      <c r="E38" s="243">
        <v>-11</v>
      </c>
      <c r="F38" s="243">
        <v>72</v>
      </c>
      <c r="G38" s="243">
        <v>-15</v>
      </c>
      <c r="H38" s="243">
        <v>880</v>
      </c>
      <c r="I38" s="243">
        <v>750</v>
      </c>
      <c r="J38" s="243">
        <v>130</v>
      </c>
      <c r="K38" s="243">
        <v>874</v>
      </c>
      <c r="L38" s="243">
        <v>6</v>
      </c>
      <c r="M38" s="243">
        <v>750</v>
      </c>
    </row>
    <row r="39" spans="1:13" x14ac:dyDescent="0.2">
      <c r="A39" s="242" t="s">
        <v>126</v>
      </c>
      <c r="B39" s="241" t="s">
        <v>135</v>
      </c>
      <c r="C39" s="243">
        <v>0</v>
      </c>
      <c r="D39" s="243">
        <v>0</v>
      </c>
      <c r="E39" s="243">
        <v>0</v>
      </c>
      <c r="F39" s="243">
        <v>3</v>
      </c>
      <c r="G39" s="243">
        <v>-3</v>
      </c>
      <c r="H39" s="243">
        <v>31</v>
      </c>
      <c r="I39" s="243">
        <v>0</v>
      </c>
      <c r="J39" s="243">
        <v>31</v>
      </c>
      <c r="K39" s="243">
        <v>34</v>
      </c>
      <c r="L39" s="243">
        <v>-3</v>
      </c>
      <c r="M39" s="243">
        <v>0</v>
      </c>
    </row>
    <row r="40" spans="1:13" x14ac:dyDescent="0.2">
      <c r="A40" s="242" t="s">
        <v>126</v>
      </c>
      <c r="B40" s="241" t="s">
        <v>136</v>
      </c>
      <c r="C40" s="243">
        <v>-497</v>
      </c>
      <c r="D40" s="243">
        <v>0</v>
      </c>
      <c r="E40" s="243">
        <v>-497</v>
      </c>
      <c r="F40" s="243">
        <v>23</v>
      </c>
      <c r="G40" s="243">
        <v>-520</v>
      </c>
      <c r="H40" s="243">
        <v>5404</v>
      </c>
      <c r="I40" s="243">
        <v>0</v>
      </c>
      <c r="J40" s="243">
        <v>5404</v>
      </c>
      <c r="K40" s="243">
        <v>3644</v>
      </c>
      <c r="L40" s="243">
        <v>1760</v>
      </c>
      <c r="M40" s="243">
        <v>0</v>
      </c>
    </row>
    <row r="41" spans="1:13" x14ac:dyDescent="0.2">
      <c r="A41" s="242" t="s">
        <v>126</v>
      </c>
      <c r="B41" s="241" t="s">
        <v>137</v>
      </c>
      <c r="C41" s="243">
        <v>2892</v>
      </c>
      <c r="D41" s="243">
        <v>0</v>
      </c>
      <c r="E41" s="243">
        <v>2892</v>
      </c>
      <c r="F41" s="243">
        <v>719</v>
      </c>
      <c r="G41" s="243">
        <v>2173</v>
      </c>
      <c r="H41" s="243">
        <v>8293</v>
      </c>
      <c r="I41" s="243">
        <v>32</v>
      </c>
      <c r="J41" s="243">
        <v>8261</v>
      </c>
      <c r="K41" s="243">
        <v>969</v>
      </c>
      <c r="L41" s="243">
        <v>7324</v>
      </c>
      <c r="M41" s="243">
        <v>32</v>
      </c>
    </row>
    <row r="42" spans="1:13" x14ac:dyDescent="0.2">
      <c r="A42" s="242" t="s">
        <v>126</v>
      </c>
      <c r="B42" s="241" t="s">
        <v>430</v>
      </c>
      <c r="C42" s="243">
        <v>0</v>
      </c>
      <c r="D42" s="243">
        <v>0</v>
      </c>
      <c r="E42" s="243">
        <v>0</v>
      </c>
      <c r="F42" s="243">
        <v>0</v>
      </c>
      <c r="G42" s="243">
        <v>0</v>
      </c>
      <c r="H42" s="243">
        <v>0</v>
      </c>
      <c r="I42" s="243">
        <v>0</v>
      </c>
      <c r="J42" s="243">
        <v>0</v>
      </c>
      <c r="K42" s="243">
        <v>0</v>
      </c>
      <c r="L42" s="243">
        <v>0</v>
      </c>
      <c r="M42" s="243">
        <v>0</v>
      </c>
    </row>
    <row r="43" spans="1:13" x14ac:dyDescent="0.2">
      <c r="A43" s="242" t="s">
        <v>126</v>
      </c>
      <c r="B43" s="241" t="s">
        <v>431</v>
      </c>
      <c r="C43" s="243">
        <v>0</v>
      </c>
      <c r="D43" s="243">
        <v>0</v>
      </c>
      <c r="E43" s="243">
        <v>0</v>
      </c>
      <c r="F43" s="243">
        <v>0</v>
      </c>
      <c r="G43" s="243">
        <v>0</v>
      </c>
      <c r="H43" s="243">
        <v>0</v>
      </c>
      <c r="I43" s="243">
        <v>0</v>
      </c>
      <c r="J43" s="243">
        <v>0</v>
      </c>
      <c r="K43" s="243">
        <v>0</v>
      </c>
      <c r="L43" s="243">
        <v>0</v>
      </c>
      <c r="M43" s="243">
        <v>0</v>
      </c>
    </row>
    <row r="44" spans="1:13" x14ac:dyDescent="0.2">
      <c r="A44" s="242" t="s">
        <v>126</v>
      </c>
      <c r="B44" s="241" t="s">
        <v>138</v>
      </c>
      <c r="C44" s="243">
        <v>189</v>
      </c>
      <c r="D44" s="243">
        <v>205</v>
      </c>
      <c r="E44" s="243">
        <v>-16</v>
      </c>
      <c r="F44" s="243">
        <v>195</v>
      </c>
      <c r="G44" s="243">
        <v>-6</v>
      </c>
      <c r="H44" s="243">
        <v>2274</v>
      </c>
      <c r="I44" s="243">
        <v>2456</v>
      </c>
      <c r="J44" s="243">
        <v>-182</v>
      </c>
      <c r="K44" s="243">
        <v>2811</v>
      </c>
      <c r="L44" s="243">
        <v>-537</v>
      </c>
      <c r="M44" s="243">
        <v>2456</v>
      </c>
    </row>
    <row r="45" spans="1:13" x14ac:dyDescent="0.2">
      <c r="A45" s="242" t="s">
        <v>126</v>
      </c>
      <c r="B45" s="244" t="s">
        <v>102</v>
      </c>
      <c r="C45" s="245">
        <v>2807</v>
      </c>
      <c r="D45" s="245">
        <v>497</v>
      </c>
      <c r="E45" s="245">
        <v>2310</v>
      </c>
      <c r="F45" s="245">
        <v>1397</v>
      </c>
      <c r="G45" s="245">
        <v>1410</v>
      </c>
      <c r="H45" s="245">
        <v>21833</v>
      </c>
      <c r="I45" s="245">
        <v>5737</v>
      </c>
      <c r="J45" s="245">
        <v>16096</v>
      </c>
      <c r="K45" s="245">
        <v>13118</v>
      </c>
      <c r="L45" s="245">
        <v>8715</v>
      </c>
      <c r="M45" s="246">
        <v>5737</v>
      </c>
    </row>
    <row r="46" spans="1:13" x14ac:dyDescent="0.2">
      <c r="A46" s="247" t="s">
        <v>139</v>
      </c>
      <c r="B46" s="248"/>
      <c r="C46" s="249">
        <v>99985</v>
      </c>
      <c r="D46" s="249">
        <v>87409</v>
      </c>
      <c r="E46" s="249">
        <v>12576</v>
      </c>
      <c r="F46" s="249">
        <v>116894</v>
      </c>
      <c r="G46" s="249">
        <v>-16909</v>
      </c>
      <c r="H46" s="249">
        <v>1063655</v>
      </c>
      <c r="I46" s="249">
        <v>1062233</v>
      </c>
      <c r="J46" s="249">
        <v>1422</v>
      </c>
      <c r="K46" s="249">
        <v>1032393</v>
      </c>
      <c r="L46" s="249">
        <v>31262</v>
      </c>
      <c r="M46" s="243">
        <v>1062233</v>
      </c>
    </row>
    <row r="47" spans="1:13" x14ac:dyDescent="0.2">
      <c r="A47" s="242" t="s">
        <v>140</v>
      </c>
      <c r="B47" s="241" t="s">
        <v>141</v>
      </c>
      <c r="C47" s="243">
        <v>0</v>
      </c>
      <c r="D47" s="243">
        <v>0</v>
      </c>
      <c r="E47" s="243">
        <v>0</v>
      </c>
      <c r="F47" s="243">
        <v>0</v>
      </c>
      <c r="G47" s="243">
        <v>0</v>
      </c>
      <c r="H47" s="243">
        <v>-5</v>
      </c>
      <c r="I47" s="243">
        <v>0</v>
      </c>
      <c r="J47" s="243">
        <v>-5</v>
      </c>
      <c r="K47" s="243">
        <v>-6</v>
      </c>
      <c r="L47" s="243">
        <v>1</v>
      </c>
      <c r="M47" s="243">
        <v>0</v>
      </c>
    </row>
    <row r="48" spans="1:13" x14ac:dyDescent="0.2">
      <c r="A48" s="242" t="s">
        <v>140</v>
      </c>
      <c r="B48" s="241" t="s">
        <v>142</v>
      </c>
      <c r="C48" s="243">
        <v>0</v>
      </c>
      <c r="D48" s="243">
        <v>0</v>
      </c>
      <c r="E48" s="243">
        <v>0</v>
      </c>
      <c r="F48" s="243">
        <v>0</v>
      </c>
      <c r="G48" s="243">
        <v>0</v>
      </c>
      <c r="H48" s="243">
        <v>0</v>
      </c>
      <c r="I48" s="243">
        <v>0</v>
      </c>
      <c r="J48" s="243">
        <v>0</v>
      </c>
      <c r="K48" s="243">
        <v>0</v>
      </c>
      <c r="L48" s="243">
        <v>0</v>
      </c>
      <c r="M48" s="243">
        <v>0</v>
      </c>
    </row>
    <row r="49" spans="1:13" x14ac:dyDescent="0.2">
      <c r="A49" s="242" t="s">
        <v>140</v>
      </c>
      <c r="B49" s="241" t="s">
        <v>143</v>
      </c>
      <c r="C49" s="243">
        <v>0</v>
      </c>
      <c r="D49" s="243">
        <v>0</v>
      </c>
      <c r="E49" s="243">
        <v>0</v>
      </c>
      <c r="F49" s="243">
        <v>0</v>
      </c>
      <c r="G49" s="243">
        <v>0</v>
      </c>
      <c r="H49" s="243">
        <v>0</v>
      </c>
      <c r="I49" s="243">
        <v>0</v>
      </c>
      <c r="J49" s="243">
        <v>0</v>
      </c>
      <c r="K49" s="243">
        <v>-1</v>
      </c>
      <c r="L49" s="243">
        <v>1</v>
      </c>
      <c r="M49" s="243">
        <v>0</v>
      </c>
    </row>
    <row r="50" spans="1:13" x14ac:dyDescent="0.2">
      <c r="A50" s="242" t="s">
        <v>140</v>
      </c>
      <c r="B50" s="241" t="s">
        <v>144</v>
      </c>
      <c r="C50" s="243">
        <v>0</v>
      </c>
      <c r="D50" s="243">
        <v>0</v>
      </c>
      <c r="E50" s="243">
        <v>0</v>
      </c>
      <c r="F50" s="243">
        <v>0</v>
      </c>
      <c r="G50" s="243">
        <v>0</v>
      </c>
      <c r="H50" s="243">
        <v>-7</v>
      </c>
      <c r="I50" s="243">
        <v>0</v>
      </c>
      <c r="J50" s="243">
        <v>-7</v>
      </c>
      <c r="K50" s="243">
        <v>-20</v>
      </c>
      <c r="L50" s="243">
        <v>13</v>
      </c>
      <c r="M50" s="243">
        <v>0</v>
      </c>
    </row>
    <row r="51" spans="1:13" x14ac:dyDescent="0.2">
      <c r="A51" s="242" t="s">
        <v>140</v>
      </c>
      <c r="B51" s="241" t="s">
        <v>145</v>
      </c>
      <c r="C51" s="243">
        <v>0</v>
      </c>
      <c r="D51" s="243">
        <v>0</v>
      </c>
      <c r="E51" s="243">
        <v>0</v>
      </c>
      <c r="F51" s="243">
        <v>0</v>
      </c>
      <c r="G51" s="243">
        <v>0</v>
      </c>
      <c r="H51" s="243">
        <v>-3</v>
      </c>
      <c r="I51" s="243">
        <v>0</v>
      </c>
      <c r="J51" s="243">
        <v>-3</v>
      </c>
      <c r="K51" s="243">
        <v>0</v>
      </c>
      <c r="L51" s="243">
        <v>-3</v>
      </c>
      <c r="M51" s="243">
        <v>0</v>
      </c>
    </row>
    <row r="52" spans="1:13" x14ac:dyDescent="0.2">
      <c r="A52" s="242" t="s">
        <v>140</v>
      </c>
      <c r="B52" s="241" t="s">
        <v>146</v>
      </c>
      <c r="C52" s="243">
        <v>0</v>
      </c>
      <c r="D52" s="243">
        <v>0</v>
      </c>
      <c r="E52" s="243">
        <v>0</v>
      </c>
      <c r="F52" s="243">
        <v>0</v>
      </c>
      <c r="G52" s="243">
        <v>0</v>
      </c>
      <c r="H52" s="243">
        <v>-3</v>
      </c>
      <c r="I52" s="243">
        <v>0</v>
      </c>
      <c r="J52" s="243">
        <v>-3</v>
      </c>
      <c r="K52" s="243">
        <v>0</v>
      </c>
      <c r="L52" s="243">
        <v>-3</v>
      </c>
      <c r="M52" s="243">
        <v>0</v>
      </c>
    </row>
    <row r="53" spans="1:13" x14ac:dyDescent="0.2">
      <c r="A53" s="242" t="s">
        <v>140</v>
      </c>
      <c r="B53" s="241" t="s">
        <v>147</v>
      </c>
      <c r="C53" s="243">
        <v>-182</v>
      </c>
      <c r="D53" s="243">
        <v>-133</v>
      </c>
      <c r="E53" s="243">
        <v>-49</v>
      </c>
      <c r="F53" s="243">
        <v>-75</v>
      </c>
      <c r="G53" s="243">
        <v>-107</v>
      </c>
      <c r="H53" s="243">
        <v>-2047</v>
      </c>
      <c r="I53" s="243">
        <v>-1597</v>
      </c>
      <c r="J53" s="243">
        <v>-450</v>
      </c>
      <c r="K53" s="243">
        <v>-2302</v>
      </c>
      <c r="L53" s="243">
        <v>255</v>
      </c>
      <c r="M53" s="243">
        <v>-1597</v>
      </c>
    </row>
    <row r="54" spans="1:13" x14ac:dyDescent="0.2">
      <c r="A54" s="242" t="s">
        <v>140</v>
      </c>
      <c r="B54" s="241" t="s">
        <v>148</v>
      </c>
      <c r="C54" s="243">
        <v>0</v>
      </c>
      <c r="D54" s="243">
        <v>-7</v>
      </c>
      <c r="E54" s="243">
        <v>7</v>
      </c>
      <c r="F54" s="243">
        <v>0</v>
      </c>
      <c r="G54" s="243">
        <v>0</v>
      </c>
      <c r="H54" s="243">
        <v>-9</v>
      </c>
      <c r="I54" s="243">
        <v>-84</v>
      </c>
      <c r="J54" s="243">
        <v>75</v>
      </c>
      <c r="K54" s="243">
        <v>-2</v>
      </c>
      <c r="L54" s="243">
        <v>-7</v>
      </c>
      <c r="M54" s="243">
        <v>-84</v>
      </c>
    </row>
    <row r="55" spans="1:13" x14ac:dyDescent="0.2">
      <c r="A55" s="242" t="s">
        <v>140</v>
      </c>
      <c r="B55" s="241" t="s">
        <v>149</v>
      </c>
      <c r="C55" s="243">
        <v>-724</v>
      </c>
      <c r="D55" s="243">
        <v>-110</v>
      </c>
      <c r="E55" s="243">
        <v>-614</v>
      </c>
      <c r="F55" s="243">
        <v>-187</v>
      </c>
      <c r="G55" s="243">
        <v>-537</v>
      </c>
      <c r="H55" s="243">
        <v>-1267</v>
      </c>
      <c r="I55" s="243">
        <v>-1280</v>
      </c>
      <c r="J55" s="243">
        <v>13</v>
      </c>
      <c r="K55" s="243">
        <v>-2627</v>
      </c>
      <c r="L55" s="243">
        <v>1360</v>
      </c>
      <c r="M55" s="243">
        <v>-1280</v>
      </c>
    </row>
    <row r="56" spans="1:13" x14ac:dyDescent="0.2">
      <c r="A56" s="242" t="s">
        <v>140</v>
      </c>
      <c r="B56" s="241" t="s">
        <v>150</v>
      </c>
      <c r="C56" s="243">
        <v>-153</v>
      </c>
      <c r="D56" s="243">
        <v>-113</v>
      </c>
      <c r="E56" s="243">
        <v>-40</v>
      </c>
      <c r="F56" s="243">
        <v>-126</v>
      </c>
      <c r="G56" s="243">
        <v>-27</v>
      </c>
      <c r="H56" s="243">
        <v>-1244</v>
      </c>
      <c r="I56" s="243">
        <v>-1342</v>
      </c>
      <c r="J56" s="243">
        <v>98</v>
      </c>
      <c r="K56" s="243">
        <v>-1489</v>
      </c>
      <c r="L56" s="243">
        <v>245</v>
      </c>
      <c r="M56" s="243">
        <v>-1342</v>
      </c>
    </row>
    <row r="57" spans="1:13" x14ac:dyDescent="0.2">
      <c r="A57" s="242" t="s">
        <v>140</v>
      </c>
      <c r="B57" s="241" t="s">
        <v>151</v>
      </c>
      <c r="C57" s="243">
        <v>-292</v>
      </c>
      <c r="D57" s="243">
        <v>-219</v>
      </c>
      <c r="E57" s="243">
        <v>-73</v>
      </c>
      <c r="F57" s="243">
        <v>-144</v>
      </c>
      <c r="G57" s="243">
        <v>-148</v>
      </c>
      <c r="H57" s="243">
        <v>-3162</v>
      </c>
      <c r="I57" s="243">
        <v>-2551</v>
      </c>
      <c r="J57" s="243">
        <v>-611</v>
      </c>
      <c r="K57" s="243">
        <v>-2699</v>
      </c>
      <c r="L57" s="243">
        <v>-463</v>
      </c>
      <c r="M57" s="243">
        <v>-2551</v>
      </c>
    </row>
    <row r="58" spans="1:13" x14ac:dyDescent="0.2">
      <c r="A58" s="242" t="s">
        <v>140</v>
      </c>
      <c r="B58" s="241" t="s">
        <v>152</v>
      </c>
      <c r="C58" s="243">
        <v>-3</v>
      </c>
      <c r="D58" s="243">
        <v>0</v>
      </c>
      <c r="E58" s="243">
        <v>-3</v>
      </c>
      <c r="F58" s="243">
        <v>0</v>
      </c>
      <c r="G58" s="243">
        <v>-3</v>
      </c>
      <c r="H58" s="243">
        <v>-12</v>
      </c>
      <c r="I58" s="243">
        <v>-11</v>
      </c>
      <c r="J58" s="243">
        <v>-1</v>
      </c>
      <c r="K58" s="243">
        <v>-11</v>
      </c>
      <c r="L58" s="243">
        <v>-1</v>
      </c>
      <c r="M58" s="243">
        <v>-11</v>
      </c>
    </row>
    <row r="59" spans="1:13" x14ac:dyDescent="0.2">
      <c r="A59" s="242" t="s">
        <v>140</v>
      </c>
      <c r="B59" s="241" t="s">
        <v>153</v>
      </c>
      <c r="C59" s="243">
        <v>-14</v>
      </c>
      <c r="D59" s="243">
        <v>-53</v>
      </c>
      <c r="E59" s="243">
        <v>39</v>
      </c>
      <c r="F59" s="243">
        <v>-32</v>
      </c>
      <c r="G59" s="243">
        <v>18</v>
      </c>
      <c r="H59" s="243">
        <v>-139</v>
      </c>
      <c r="I59" s="243">
        <v>-599</v>
      </c>
      <c r="J59" s="243">
        <v>460</v>
      </c>
      <c r="K59" s="243">
        <v>-223</v>
      </c>
      <c r="L59" s="243">
        <v>84</v>
      </c>
      <c r="M59" s="243">
        <v>-599</v>
      </c>
    </row>
    <row r="60" spans="1:13" x14ac:dyDescent="0.2">
      <c r="A60" s="242" t="s">
        <v>140</v>
      </c>
      <c r="B60" s="241" t="s">
        <v>154</v>
      </c>
      <c r="C60" s="243">
        <v>-238</v>
      </c>
      <c r="D60" s="243">
        <v>-62</v>
      </c>
      <c r="E60" s="243">
        <v>-176</v>
      </c>
      <c r="F60" s="243">
        <v>-93</v>
      </c>
      <c r="G60" s="243">
        <v>-145</v>
      </c>
      <c r="H60" s="243">
        <v>-1340</v>
      </c>
      <c r="I60" s="243">
        <v>-740</v>
      </c>
      <c r="J60" s="243">
        <v>-600</v>
      </c>
      <c r="K60" s="243">
        <v>-817</v>
      </c>
      <c r="L60" s="243">
        <v>-523</v>
      </c>
      <c r="M60" s="243">
        <v>-740</v>
      </c>
    </row>
    <row r="61" spans="1:13" x14ac:dyDescent="0.2">
      <c r="A61" s="242" t="s">
        <v>140</v>
      </c>
      <c r="B61" s="241" t="s">
        <v>155</v>
      </c>
      <c r="C61" s="243">
        <v>-35</v>
      </c>
      <c r="D61" s="243">
        <v>-35</v>
      </c>
      <c r="E61" s="243">
        <v>0</v>
      </c>
      <c r="F61" s="243">
        <v>-61</v>
      </c>
      <c r="G61" s="243">
        <v>26</v>
      </c>
      <c r="H61" s="243">
        <v>-584</v>
      </c>
      <c r="I61" s="243">
        <v>-386</v>
      </c>
      <c r="J61" s="243">
        <v>-198</v>
      </c>
      <c r="K61" s="243">
        <v>-292</v>
      </c>
      <c r="L61" s="243">
        <v>-292</v>
      </c>
      <c r="M61" s="243">
        <v>-386</v>
      </c>
    </row>
    <row r="62" spans="1:13" x14ac:dyDescent="0.2">
      <c r="A62" s="242" t="s">
        <v>140</v>
      </c>
      <c r="B62" s="241" t="s">
        <v>156</v>
      </c>
      <c r="C62" s="243">
        <v>-53</v>
      </c>
      <c r="D62" s="243">
        <v>-1</v>
      </c>
      <c r="E62" s="243">
        <v>-52</v>
      </c>
      <c r="F62" s="243">
        <v>-6</v>
      </c>
      <c r="G62" s="243">
        <v>-47</v>
      </c>
      <c r="H62" s="243">
        <v>-354</v>
      </c>
      <c r="I62" s="243">
        <v>-18</v>
      </c>
      <c r="J62" s="243">
        <v>-336</v>
      </c>
      <c r="K62" s="243">
        <v>-19</v>
      </c>
      <c r="L62" s="243">
        <v>-335</v>
      </c>
      <c r="M62" s="243">
        <v>-18</v>
      </c>
    </row>
    <row r="63" spans="1:13" x14ac:dyDescent="0.2">
      <c r="A63" s="242" t="s">
        <v>140</v>
      </c>
      <c r="B63" s="241" t="s">
        <v>157</v>
      </c>
      <c r="C63" s="243">
        <v>-14238</v>
      </c>
      <c r="D63" s="243">
        <v>-13835</v>
      </c>
      <c r="E63" s="243">
        <v>-403</v>
      </c>
      <c r="F63" s="243">
        <v>-20647</v>
      </c>
      <c r="G63" s="243">
        <v>6409</v>
      </c>
      <c r="H63" s="243">
        <v>-197255</v>
      </c>
      <c r="I63" s="243">
        <v>-148234</v>
      </c>
      <c r="J63" s="243">
        <v>-49021</v>
      </c>
      <c r="K63" s="243">
        <v>-163228</v>
      </c>
      <c r="L63" s="243">
        <v>-34027</v>
      </c>
      <c r="M63" s="243">
        <v>-148234</v>
      </c>
    </row>
    <row r="64" spans="1:13" x14ac:dyDescent="0.2">
      <c r="A64" s="242" t="s">
        <v>140</v>
      </c>
      <c r="B64" s="241" t="s">
        <v>158</v>
      </c>
      <c r="C64" s="243">
        <v>-3</v>
      </c>
      <c r="D64" s="243">
        <v>-1</v>
      </c>
      <c r="E64" s="243">
        <v>-2</v>
      </c>
      <c r="F64" s="243">
        <v>-7</v>
      </c>
      <c r="G64" s="243">
        <v>4</v>
      </c>
      <c r="H64" s="243">
        <v>-75</v>
      </c>
      <c r="I64" s="243">
        <v>-7</v>
      </c>
      <c r="J64" s="243">
        <v>-68</v>
      </c>
      <c r="K64" s="243">
        <v>-110</v>
      </c>
      <c r="L64" s="243">
        <v>35</v>
      </c>
      <c r="M64" s="243">
        <v>-7</v>
      </c>
    </row>
    <row r="65" spans="1:13" x14ac:dyDescent="0.2">
      <c r="A65" s="242" t="s">
        <v>140</v>
      </c>
      <c r="B65" s="241" t="s">
        <v>159</v>
      </c>
      <c r="C65" s="243">
        <v>-108</v>
      </c>
      <c r="D65" s="243">
        <v>-96</v>
      </c>
      <c r="E65" s="243">
        <v>-12</v>
      </c>
      <c r="F65" s="243">
        <v>-49</v>
      </c>
      <c r="G65" s="243">
        <v>-59</v>
      </c>
      <c r="H65" s="243">
        <v>-825</v>
      </c>
      <c r="I65" s="243">
        <v>-1130</v>
      </c>
      <c r="J65" s="243">
        <v>305</v>
      </c>
      <c r="K65" s="243">
        <v>-994</v>
      </c>
      <c r="L65" s="243">
        <v>169</v>
      </c>
      <c r="M65" s="243">
        <v>-1130</v>
      </c>
    </row>
    <row r="66" spans="1:13" x14ac:dyDescent="0.2">
      <c r="A66" s="242" t="s">
        <v>140</v>
      </c>
      <c r="B66" s="241" t="s">
        <v>160</v>
      </c>
      <c r="C66" s="243">
        <v>-10</v>
      </c>
      <c r="D66" s="243">
        <v>-20</v>
      </c>
      <c r="E66" s="243">
        <v>10</v>
      </c>
      <c r="F66" s="243">
        <v>-9</v>
      </c>
      <c r="G66" s="243">
        <v>-1</v>
      </c>
      <c r="H66" s="243">
        <v>-195</v>
      </c>
      <c r="I66" s="243">
        <v>-242</v>
      </c>
      <c r="J66" s="243">
        <v>47</v>
      </c>
      <c r="K66" s="243">
        <v>-156</v>
      </c>
      <c r="L66" s="243">
        <v>-39</v>
      </c>
      <c r="M66" s="243">
        <v>-242</v>
      </c>
    </row>
    <row r="67" spans="1:13" x14ac:dyDescent="0.2">
      <c r="A67" s="242" t="s">
        <v>140</v>
      </c>
      <c r="B67" s="241" t="s">
        <v>161</v>
      </c>
      <c r="C67" s="243">
        <v>-71</v>
      </c>
      <c r="D67" s="243">
        <v>-58</v>
      </c>
      <c r="E67" s="243">
        <v>-13</v>
      </c>
      <c r="F67" s="243">
        <v>-388</v>
      </c>
      <c r="G67" s="243">
        <v>317</v>
      </c>
      <c r="H67" s="243">
        <v>-1311</v>
      </c>
      <c r="I67" s="243">
        <v>-747</v>
      </c>
      <c r="J67" s="243">
        <v>-564</v>
      </c>
      <c r="K67" s="243">
        <v>-1189</v>
      </c>
      <c r="L67" s="243">
        <v>-122</v>
      </c>
      <c r="M67" s="243">
        <v>-747</v>
      </c>
    </row>
    <row r="68" spans="1:13" x14ac:dyDescent="0.2">
      <c r="A68" s="242" t="s">
        <v>140</v>
      </c>
      <c r="B68" s="241" t="s">
        <v>162</v>
      </c>
      <c r="C68" s="243">
        <v>-53</v>
      </c>
      <c r="D68" s="243">
        <v>-22</v>
      </c>
      <c r="E68" s="243">
        <v>-31</v>
      </c>
      <c r="F68" s="243">
        <v>-18</v>
      </c>
      <c r="G68" s="243">
        <v>-35</v>
      </c>
      <c r="H68" s="243">
        <v>-428</v>
      </c>
      <c r="I68" s="243">
        <v>-276</v>
      </c>
      <c r="J68" s="243">
        <v>-152</v>
      </c>
      <c r="K68" s="243">
        <v>-383</v>
      </c>
      <c r="L68" s="243">
        <v>-45</v>
      </c>
      <c r="M68" s="243">
        <v>-276</v>
      </c>
    </row>
    <row r="69" spans="1:13" x14ac:dyDescent="0.2">
      <c r="A69" s="242" t="s">
        <v>140</v>
      </c>
      <c r="B69" s="241" t="s">
        <v>163</v>
      </c>
      <c r="C69" s="243">
        <v>-10</v>
      </c>
      <c r="D69" s="243">
        <v>-35</v>
      </c>
      <c r="E69" s="243">
        <v>25</v>
      </c>
      <c r="F69" s="243">
        <v>0</v>
      </c>
      <c r="G69" s="243">
        <v>-10</v>
      </c>
      <c r="H69" s="243">
        <v>-69</v>
      </c>
      <c r="I69" s="243">
        <v>-421</v>
      </c>
      <c r="J69" s="243">
        <v>352</v>
      </c>
      <c r="K69" s="243">
        <v>-296</v>
      </c>
      <c r="L69" s="243">
        <v>227</v>
      </c>
      <c r="M69" s="243">
        <v>-421</v>
      </c>
    </row>
    <row r="70" spans="1:13" x14ac:dyDescent="0.2">
      <c r="A70" s="242" t="s">
        <v>140</v>
      </c>
      <c r="B70" s="241" t="s">
        <v>432</v>
      </c>
      <c r="C70" s="243">
        <v>0</v>
      </c>
      <c r="D70" s="243">
        <v>0</v>
      </c>
      <c r="E70" s="243">
        <v>0</v>
      </c>
      <c r="F70" s="243">
        <v>0</v>
      </c>
      <c r="G70" s="243">
        <v>0</v>
      </c>
      <c r="H70" s="243">
        <v>-2</v>
      </c>
      <c r="I70" s="243">
        <v>0</v>
      </c>
      <c r="J70" s="243">
        <v>-2</v>
      </c>
      <c r="K70" s="243">
        <v>0</v>
      </c>
      <c r="L70" s="243">
        <v>-2</v>
      </c>
      <c r="M70" s="243">
        <v>0</v>
      </c>
    </row>
    <row r="71" spans="1:13" x14ac:dyDescent="0.2">
      <c r="A71" s="242" t="s">
        <v>140</v>
      </c>
      <c r="B71" s="241" t="s">
        <v>164</v>
      </c>
      <c r="C71" s="243">
        <v>0</v>
      </c>
      <c r="D71" s="243">
        <v>0</v>
      </c>
      <c r="E71" s="243">
        <v>0</v>
      </c>
      <c r="F71" s="243">
        <v>0</v>
      </c>
      <c r="G71" s="243">
        <v>0</v>
      </c>
      <c r="H71" s="243">
        <v>-14</v>
      </c>
      <c r="I71" s="243">
        <v>0</v>
      </c>
      <c r="J71" s="243">
        <v>-14</v>
      </c>
      <c r="K71" s="243">
        <v>0</v>
      </c>
      <c r="L71" s="243">
        <v>-14</v>
      </c>
      <c r="M71" s="243">
        <v>0</v>
      </c>
    </row>
    <row r="72" spans="1:13" x14ac:dyDescent="0.2">
      <c r="A72" s="242" t="s">
        <v>140</v>
      </c>
      <c r="B72" s="241" t="s">
        <v>165</v>
      </c>
      <c r="C72" s="243">
        <v>-234</v>
      </c>
      <c r="D72" s="243">
        <v>0</v>
      </c>
      <c r="E72" s="243">
        <v>-234</v>
      </c>
      <c r="F72" s="243">
        <v>0</v>
      </c>
      <c r="G72" s="243">
        <v>-234</v>
      </c>
      <c r="H72" s="243">
        <v>-234</v>
      </c>
      <c r="I72" s="243">
        <v>0</v>
      </c>
      <c r="J72" s="243">
        <v>-234</v>
      </c>
      <c r="K72" s="243">
        <v>-116</v>
      </c>
      <c r="L72" s="243">
        <v>-118</v>
      </c>
      <c r="M72" s="243">
        <v>0</v>
      </c>
    </row>
    <row r="73" spans="1:13" x14ac:dyDescent="0.2">
      <c r="A73" s="242" t="s">
        <v>140</v>
      </c>
      <c r="B73" s="241" t="s">
        <v>166</v>
      </c>
      <c r="C73" s="243">
        <v>-169</v>
      </c>
      <c r="D73" s="243">
        <v>-85</v>
      </c>
      <c r="E73" s="243">
        <v>-84</v>
      </c>
      <c r="F73" s="243">
        <v>-180</v>
      </c>
      <c r="G73" s="243">
        <v>11</v>
      </c>
      <c r="H73" s="243">
        <v>-1729</v>
      </c>
      <c r="I73" s="243">
        <v>-1043</v>
      </c>
      <c r="J73" s="243">
        <v>-686</v>
      </c>
      <c r="K73" s="243">
        <v>-1253</v>
      </c>
      <c r="L73" s="243">
        <v>-476</v>
      </c>
      <c r="M73" s="243">
        <v>-1043</v>
      </c>
    </row>
    <row r="74" spans="1:13" x14ac:dyDescent="0.2">
      <c r="A74" s="242" t="s">
        <v>140</v>
      </c>
      <c r="B74" s="241" t="s">
        <v>167</v>
      </c>
      <c r="C74" s="243">
        <v>0</v>
      </c>
      <c r="D74" s="243">
        <v>0</v>
      </c>
      <c r="E74" s="243">
        <v>0</v>
      </c>
      <c r="F74" s="243">
        <v>0</v>
      </c>
      <c r="G74" s="243">
        <v>0</v>
      </c>
      <c r="H74" s="243">
        <v>0</v>
      </c>
      <c r="I74" s="243">
        <v>-5</v>
      </c>
      <c r="J74" s="243">
        <v>5</v>
      </c>
      <c r="K74" s="243">
        <v>-1</v>
      </c>
      <c r="L74" s="243">
        <v>1</v>
      </c>
      <c r="M74" s="243">
        <v>-5</v>
      </c>
    </row>
    <row r="75" spans="1:13" x14ac:dyDescent="0.2">
      <c r="A75" s="242" t="s">
        <v>140</v>
      </c>
      <c r="B75" s="241" t="s">
        <v>168</v>
      </c>
      <c r="C75" s="243">
        <v>0</v>
      </c>
      <c r="D75" s="243">
        <v>0</v>
      </c>
      <c r="E75" s="243">
        <v>0</v>
      </c>
      <c r="F75" s="243">
        <v>0</v>
      </c>
      <c r="G75" s="243">
        <v>0</v>
      </c>
      <c r="H75" s="243">
        <v>-4</v>
      </c>
      <c r="I75" s="243">
        <v>0</v>
      </c>
      <c r="J75" s="243">
        <v>-4</v>
      </c>
      <c r="K75" s="243">
        <v>0</v>
      </c>
      <c r="L75" s="243">
        <v>-4</v>
      </c>
      <c r="M75" s="243">
        <v>0</v>
      </c>
    </row>
    <row r="76" spans="1:13" x14ac:dyDescent="0.2">
      <c r="A76" s="242" t="s">
        <v>140</v>
      </c>
      <c r="B76" s="241" t="s">
        <v>169</v>
      </c>
      <c r="C76" s="243">
        <v>0</v>
      </c>
      <c r="D76" s="243">
        <v>0</v>
      </c>
      <c r="E76" s="243">
        <v>0</v>
      </c>
      <c r="F76" s="243">
        <v>0</v>
      </c>
      <c r="G76" s="243">
        <v>0</v>
      </c>
      <c r="H76" s="243">
        <v>0</v>
      </c>
      <c r="I76" s="243">
        <v>0</v>
      </c>
      <c r="J76" s="243">
        <v>0</v>
      </c>
      <c r="K76" s="243">
        <v>-5</v>
      </c>
      <c r="L76" s="243">
        <v>5</v>
      </c>
      <c r="M76" s="243">
        <v>0</v>
      </c>
    </row>
    <row r="77" spans="1:13" x14ac:dyDescent="0.2">
      <c r="A77" s="242" t="s">
        <v>140</v>
      </c>
      <c r="B77" s="241" t="s">
        <v>170</v>
      </c>
      <c r="C77" s="243">
        <v>-107</v>
      </c>
      <c r="D77" s="243">
        <v>-10</v>
      </c>
      <c r="E77" s="243">
        <v>-97</v>
      </c>
      <c r="F77" s="243">
        <v>-779</v>
      </c>
      <c r="G77" s="243">
        <v>672</v>
      </c>
      <c r="H77" s="243">
        <v>-1152</v>
      </c>
      <c r="I77" s="243">
        <v>-718</v>
      </c>
      <c r="J77" s="243">
        <v>-434</v>
      </c>
      <c r="K77" s="243">
        <v>-917</v>
      </c>
      <c r="L77" s="243">
        <v>-235</v>
      </c>
      <c r="M77" s="243">
        <v>-718</v>
      </c>
    </row>
    <row r="78" spans="1:13" x14ac:dyDescent="0.2">
      <c r="A78" s="242" t="s">
        <v>140</v>
      </c>
      <c r="B78" s="241" t="s">
        <v>171</v>
      </c>
      <c r="C78" s="243">
        <v>-87</v>
      </c>
      <c r="D78" s="243">
        <v>-32</v>
      </c>
      <c r="E78" s="243">
        <v>-55</v>
      </c>
      <c r="F78" s="243">
        <v>-94</v>
      </c>
      <c r="G78" s="243">
        <v>7</v>
      </c>
      <c r="H78" s="243">
        <v>-1753</v>
      </c>
      <c r="I78" s="243">
        <v>-384</v>
      </c>
      <c r="J78" s="243">
        <v>-1369</v>
      </c>
      <c r="K78" s="243">
        <v>-621</v>
      </c>
      <c r="L78" s="243">
        <v>-1132</v>
      </c>
      <c r="M78" s="243">
        <v>-384</v>
      </c>
    </row>
    <row r="79" spans="1:13" x14ac:dyDescent="0.2">
      <c r="A79" s="242" t="s">
        <v>140</v>
      </c>
      <c r="B79" s="241" t="s">
        <v>172</v>
      </c>
      <c r="C79" s="243">
        <v>0</v>
      </c>
      <c r="D79" s="243">
        <v>-190</v>
      </c>
      <c r="E79" s="243">
        <v>190</v>
      </c>
      <c r="F79" s="243">
        <v>0</v>
      </c>
      <c r="G79" s="243">
        <v>0</v>
      </c>
      <c r="H79" s="243">
        <v>-203</v>
      </c>
      <c r="I79" s="243">
        <v>-2280</v>
      </c>
      <c r="J79" s="243">
        <v>2077</v>
      </c>
      <c r="K79" s="243">
        <v>-1541</v>
      </c>
      <c r="L79" s="243">
        <v>1338</v>
      </c>
      <c r="M79" s="243">
        <v>-2280</v>
      </c>
    </row>
    <row r="80" spans="1:13" x14ac:dyDescent="0.2">
      <c r="A80" s="242" t="s">
        <v>140</v>
      </c>
      <c r="B80" s="241" t="s">
        <v>173</v>
      </c>
      <c r="C80" s="243">
        <v>5074</v>
      </c>
      <c r="D80" s="243">
        <v>-550</v>
      </c>
      <c r="E80" s="243">
        <v>5624</v>
      </c>
      <c r="F80" s="243">
        <v>-17289</v>
      </c>
      <c r="G80" s="243">
        <v>22363</v>
      </c>
      <c r="H80" s="243">
        <v>-8710</v>
      </c>
      <c r="I80" s="243">
        <v>-6026</v>
      </c>
      <c r="J80" s="243">
        <v>-2684</v>
      </c>
      <c r="K80" s="243">
        <v>-25934</v>
      </c>
      <c r="L80" s="243">
        <v>17224</v>
      </c>
      <c r="M80" s="243">
        <v>-6026</v>
      </c>
    </row>
    <row r="81" spans="1:13" x14ac:dyDescent="0.2">
      <c r="A81" s="242" t="s">
        <v>140</v>
      </c>
      <c r="B81" s="241" t="s">
        <v>174</v>
      </c>
      <c r="C81" s="243">
        <v>7804</v>
      </c>
      <c r="D81" s="243">
        <v>6134</v>
      </c>
      <c r="E81" s="243">
        <v>1670</v>
      </c>
      <c r="F81" s="243">
        <v>10005</v>
      </c>
      <c r="G81" s="243">
        <v>-2201</v>
      </c>
      <c r="H81" s="243">
        <v>106906</v>
      </c>
      <c r="I81" s="243">
        <v>71839</v>
      </c>
      <c r="J81" s="243">
        <v>35067</v>
      </c>
      <c r="K81" s="243">
        <v>91970</v>
      </c>
      <c r="L81" s="243">
        <v>14936</v>
      </c>
      <c r="M81" s="243">
        <v>71839</v>
      </c>
    </row>
    <row r="82" spans="1:13" x14ac:dyDescent="0.2">
      <c r="A82" s="242" t="s">
        <v>140</v>
      </c>
      <c r="B82" s="241" t="s">
        <v>175</v>
      </c>
      <c r="C82" s="243">
        <v>0</v>
      </c>
      <c r="D82" s="243">
        <v>0</v>
      </c>
      <c r="E82" s="243">
        <v>0</v>
      </c>
      <c r="F82" s="243">
        <v>0</v>
      </c>
      <c r="G82" s="243">
        <v>0</v>
      </c>
      <c r="H82" s="243">
        <v>0</v>
      </c>
      <c r="I82" s="243">
        <v>0</v>
      </c>
      <c r="J82" s="243">
        <v>0</v>
      </c>
      <c r="K82" s="243">
        <v>0</v>
      </c>
      <c r="L82" s="243">
        <v>0</v>
      </c>
      <c r="M82" s="243">
        <v>0</v>
      </c>
    </row>
    <row r="83" spans="1:13" x14ac:dyDescent="0.2">
      <c r="A83" s="242" t="s">
        <v>140</v>
      </c>
      <c r="B83" s="241" t="s">
        <v>176</v>
      </c>
      <c r="C83" s="243">
        <v>-5493</v>
      </c>
      <c r="D83" s="243">
        <v>0</v>
      </c>
      <c r="E83" s="243">
        <v>-5493</v>
      </c>
      <c r="F83" s="243">
        <v>769</v>
      </c>
      <c r="G83" s="243">
        <v>-6262</v>
      </c>
      <c r="H83" s="243">
        <v>1380</v>
      </c>
      <c r="I83" s="243">
        <v>0</v>
      </c>
      <c r="J83" s="243">
        <v>1380</v>
      </c>
      <c r="K83" s="243">
        <v>-11128</v>
      </c>
      <c r="L83" s="243">
        <v>12508</v>
      </c>
      <c r="M83" s="243">
        <v>0</v>
      </c>
    </row>
    <row r="84" spans="1:13" x14ac:dyDescent="0.2">
      <c r="A84" s="242" t="s">
        <v>140</v>
      </c>
      <c r="B84" s="241" t="s">
        <v>177</v>
      </c>
      <c r="C84" s="243">
        <v>-4487</v>
      </c>
      <c r="D84" s="243">
        <v>-3870</v>
      </c>
      <c r="E84" s="243">
        <v>-617</v>
      </c>
      <c r="F84" s="243">
        <v>-11607</v>
      </c>
      <c r="G84" s="243">
        <v>7120</v>
      </c>
      <c r="H84" s="243">
        <v>-40797</v>
      </c>
      <c r="I84" s="243">
        <v>-44425</v>
      </c>
      <c r="J84" s="243">
        <v>3628</v>
      </c>
      <c r="K84" s="243">
        <v>-52408</v>
      </c>
      <c r="L84" s="243">
        <v>11611</v>
      </c>
      <c r="M84" s="243">
        <v>-44425</v>
      </c>
    </row>
    <row r="85" spans="1:13" x14ac:dyDescent="0.2">
      <c r="A85" s="242" t="s">
        <v>140</v>
      </c>
      <c r="B85" s="241" t="s">
        <v>178</v>
      </c>
      <c r="C85" s="243">
        <v>-1173</v>
      </c>
      <c r="D85" s="243">
        <v>-1003</v>
      </c>
      <c r="E85" s="243">
        <v>-170</v>
      </c>
      <c r="F85" s="243">
        <v>-868</v>
      </c>
      <c r="G85" s="243">
        <v>-305</v>
      </c>
      <c r="H85" s="243">
        <v>-12168</v>
      </c>
      <c r="I85" s="243">
        <v>-12039</v>
      </c>
      <c r="J85" s="243">
        <v>-129</v>
      </c>
      <c r="K85" s="243">
        <v>-12084</v>
      </c>
      <c r="L85" s="243">
        <v>-84</v>
      </c>
      <c r="M85" s="243">
        <v>-12039</v>
      </c>
    </row>
    <row r="86" spans="1:13" x14ac:dyDescent="0.2">
      <c r="A86" s="242" t="s">
        <v>140</v>
      </c>
      <c r="B86" s="241" t="s">
        <v>179</v>
      </c>
      <c r="C86" s="243">
        <v>-70</v>
      </c>
      <c r="D86" s="243">
        <v>-256</v>
      </c>
      <c r="E86" s="243">
        <v>186</v>
      </c>
      <c r="F86" s="243">
        <v>-20</v>
      </c>
      <c r="G86" s="243">
        <v>-50</v>
      </c>
      <c r="H86" s="243">
        <v>-363</v>
      </c>
      <c r="I86" s="243">
        <v>-3019</v>
      </c>
      <c r="J86" s="243">
        <v>2656</v>
      </c>
      <c r="K86" s="243">
        <v>-256</v>
      </c>
      <c r="L86" s="243">
        <v>-107</v>
      </c>
      <c r="M86" s="243">
        <v>-3019</v>
      </c>
    </row>
    <row r="87" spans="1:13" x14ac:dyDescent="0.2">
      <c r="A87" s="242" t="s">
        <v>140</v>
      </c>
      <c r="B87" s="241" t="s">
        <v>180</v>
      </c>
      <c r="C87" s="243">
        <v>-7</v>
      </c>
      <c r="D87" s="243">
        <v>-35</v>
      </c>
      <c r="E87" s="243">
        <v>28</v>
      </c>
      <c r="F87" s="243">
        <v>-7</v>
      </c>
      <c r="G87" s="243">
        <v>0</v>
      </c>
      <c r="H87" s="243">
        <v>-123</v>
      </c>
      <c r="I87" s="243">
        <v>-225</v>
      </c>
      <c r="J87" s="243">
        <v>102</v>
      </c>
      <c r="K87" s="243">
        <v>-451</v>
      </c>
      <c r="L87" s="243">
        <v>328</v>
      </c>
      <c r="M87" s="243">
        <v>-225</v>
      </c>
    </row>
    <row r="88" spans="1:13" x14ac:dyDescent="0.2">
      <c r="A88" s="242" t="s">
        <v>140</v>
      </c>
      <c r="B88" s="244" t="s">
        <v>102</v>
      </c>
      <c r="C88" s="245">
        <v>-15135</v>
      </c>
      <c r="D88" s="245">
        <v>-14698</v>
      </c>
      <c r="E88" s="245">
        <v>-437</v>
      </c>
      <c r="F88" s="245">
        <v>-41914</v>
      </c>
      <c r="G88" s="245">
        <v>26779</v>
      </c>
      <c r="H88" s="245">
        <v>-169301</v>
      </c>
      <c r="I88" s="245">
        <v>-157990</v>
      </c>
      <c r="J88" s="245">
        <v>-11311</v>
      </c>
      <c r="K88" s="245">
        <v>-191607</v>
      </c>
      <c r="L88" s="245">
        <v>22306</v>
      </c>
      <c r="M88" s="246">
        <v>-157990</v>
      </c>
    </row>
    <row r="89" spans="1:13" x14ac:dyDescent="0.2">
      <c r="A89" s="242" t="s">
        <v>181</v>
      </c>
      <c r="B89" s="241" t="s">
        <v>182</v>
      </c>
      <c r="C89" s="243">
        <v>-4633</v>
      </c>
      <c r="D89" s="243">
        <v>-4233</v>
      </c>
      <c r="E89" s="243">
        <v>-400</v>
      </c>
      <c r="F89" s="243">
        <v>-4137</v>
      </c>
      <c r="G89" s="243">
        <v>-496</v>
      </c>
      <c r="H89" s="243">
        <v>-52332</v>
      </c>
      <c r="I89" s="243">
        <v>-50791</v>
      </c>
      <c r="J89" s="243">
        <v>-1541</v>
      </c>
      <c r="K89" s="243">
        <v>-48078</v>
      </c>
      <c r="L89" s="243">
        <v>-4254</v>
      </c>
      <c r="M89" s="243">
        <v>-50791</v>
      </c>
    </row>
    <row r="90" spans="1:13" x14ac:dyDescent="0.2">
      <c r="A90" s="242" t="s">
        <v>181</v>
      </c>
      <c r="B90" s="241" t="s">
        <v>183</v>
      </c>
      <c r="C90" s="243">
        <v>-42</v>
      </c>
      <c r="D90" s="243">
        <v>-48</v>
      </c>
      <c r="E90" s="243">
        <v>6</v>
      </c>
      <c r="F90" s="243">
        <v>-36</v>
      </c>
      <c r="G90" s="243">
        <v>-6</v>
      </c>
      <c r="H90" s="243">
        <v>-588</v>
      </c>
      <c r="I90" s="243">
        <v>-578</v>
      </c>
      <c r="J90" s="243">
        <v>-10</v>
      </c>
      <c r="K90" s="243">
        <v>-570</v>
      </c>
      <c r="L90" s="243">
        <v>-18</v>
      </c>
      <c r="M90" s="243">
        <v>-578</v>
      </c>
    </row>
    <row r="91" spans="1:13" x14ac:dyDescent="0.2">
      <c r="A91" s="242" t="s">
        <v>181</v>
      </c>
      <c r="B91" s="241" t="s">
        <v>184</v>
      </c>
      <c r="C91" s="243">
        <v>-277</v>
      </c>
      <c r="D91" s="243">
        <v>-23</v>
      </c>
      <c r="E91" s="243">
        <v>-254</v>
      </c>
      <c r="F91" s="243">
        <v>-24</v>
      </c>
      <c r="G91" s="243">
        <v>-253</v>
      </c>
      <c r="H91" s="243">
        <v>-531</v>
      </c>
      <c r="I91" s="243">
        <v>-276</v>
      </c>
      <c r="J91" s="243">
        <v>-255</v>
      </c>
      <c r="K91" s="243">
        <v>-284</v>
      </c>
      <c r="L91" s="243">
        <v>-247</v>
      </c>
      <c r="M91" s="243">
        <v>-276</v>
      </c>
    </row>
    <row r="92" spans="1:13" x14ac:dyDescent="0.2">
      <c r="A92" s="242" t="s">
        <v>181</v>
      </c>
      <c r="B92" s="241" t="s">
        <v>185</v>
      </c>
      <c r="C92" s="243">
        <v>-39</v>
      </c>
      <c r="D92" s="243">
        <v>-45</v>
      </c>
      <c r="E92" s="243">
        <v>6</v>
      </c>
      <c r="F92" s="243">
        <v>-63</v>
      </c>
      <c r="G92" s="243">
        <v>24</v>
      </c>
      <c r="H92" s="243">
        <v>-635</v>
      </c>
      <c r="I92" s="243">
        <v>-542</v>
      </c>
      <c r="J92" s="243">
        <v>-93</v>
      </c>
      <c r="K92" s="243">
        <v>-689</v>
      </c>
      <c r="L92" s="243">
        <v>54</v>
      </c>
      <c r="M92" s="243">
        <v>-542</v>
      </c>
    </row>
    <row r="93" spans="1:13" x14ac:dyDescent="0.2">
      <c r="A93" s="242" t="s">
        <v>181</v>
      </c>
      <c r="B93" s="241" t="s">
        <v>186</v>
      </c>
      <c r="C93" s="243">
        <v>-1348</v>
      </c>
      <c r="D93" s="243">
        <v>-516</v>
      </c>
      <c r="E93" s="243">
        <v>-832</v>
      </c>
      <c r="F93" s="243">
        <v>-499</v>
      </c>
      <c r="G93" s="243">
        <v>-849</v>
      </c>
      <c r="H93" s="243">
        <v>-7658</v>
      </c>
      <c r="I93" s="243">
        <v>-6182</v>
      </c>
      <c r="J93" s="243">
        <v>-1476</v>
      </c>
      <c r="K93" s="243">
        <v>-4400</v>
      </c>
      <c r="L93" s="243">
        <v>-3258</v>
      </c>
      <c r="M93" s="243">
        <v>-6182</v>
      </c>
    </row>
    <row r="94" spans="1:13" x14ac:dyDescent="0.2">
      <c r="A94" s="242" t="s">
        <v>181</v>
      </c>
      <c r="B94" s="241" t="s">
        <v>187</v>
      </c>
      <c r="C94" s="243">
        <v>-434</v>
      </c>
      <c r="D94" s="243">
        <v>-247</v>
      </c>
      <c r="E94" s="243">
        <v>-187</v>
      </c>
      <c r="F94" s="243">
        <v>-226</v>
      </c>
      <c r="G94" s="243">
        <v>-208</v>
      </c>
      <c r="H94" s="243">
        <v>-2880</v>
      </c>
      <c r="I94" s="243">
        <v>-2948</v>
      </c>
      <c r="J94" s="243">
        <v>68</v>
      </c>
      <c r="K94" s="243">
        <v>-1994</v>
      </c>
      <c r="L94" s="243">
        <v>-886</v>
      </c>
      <c r="M94" s="243">
        <v>-2948</v>
      </c>
    </row>
    <row r="95" spans="1:13" x14ac:dyDescent="0.2">
      <c r="A95" s="242" t="s">
        <v>181</v>
      </c>
      <c r="B95" s="241" t="s">
        <v>188</v>
      </c>
      <c r="C95" s="243">
        <v>-96</v>
      </c>
      <c r="D95" s="243">
        <v>-105</v>
      </c>
      <c r="E95" s="243">
        <v>9</v>
      </c>
      <c r="F95" s="243">
        <v>-23</v>
      </c>
      <c r="G95" s="243">
        <v>-73</v>
      </c>
      <c r="H95" s="243">
        <v>-594</v>
      </c>
      <c r="I95" s="243">
        <v>-1295</v>
      </c>
      <c r="J95" s="243">
        <v>701</v>
      </c>
      <c r="K95" s="243">
        <v>-390</v>
      </c>
      <c r="L95" s="243">
        <v>-204</v>
      </c>
      <c r="M95" s="243">
        <v>-1295</v>
      </c>
    </row>
    <row r="96" spans="1:13" x14ac:dyDescent="0.2">
      <c r="A96" s="242" t="s">
        <v>181</v>
      </c>
      <c r="B96" s="241" t="s">
        <v>189</v>
      </c>
      <c r="C96" s="243">
        <v>-336</v>
      </c>
      <c r="D96" s="243">
        <v>-259</v>
      </c>
      <c r="E96" s="243">
        <v>-77</v>
      </c>
      <c r="F96" s="243">
        <v>-97</v>
      </c>
      <c r="G96" s="243">
        <v>-239</v>
      </c>
      <c r="H96" s="243">
        <v>-1674</v>
      </c>
      <c r="I96" s="243">
        <v>-3024</v>
      </c>
      <c r="J96" s="243">
        <v>1350</v>
      </c>
      <c r="K96" s="243">
        <v>-490</v>
      </c>
      <c r="L96" s="243">
        <v>-1184</v>
      </c>
      <c r="M96" s="243">
        <v>-3024</v>
      </c>
    </row>
    <row r="97" spans="1:13" x14ac:dyDescent="0.2">
      <c r="A97" s="242" t="s">
        <v>181</v>
      </c>
      <c r="B97" s="241" t="s">
        <v>190</v>
      </c>
      <c r="C97" s="243">
        <v>-189</v>
      </c>
      <c r="D97" s="243">
        <v>-88</v>
      </c>
      <c r="E97" s="243">
        <v>-101</v>
      </c>
      <c r="F97" s="243">
        <v>-437</v>
      </c>
      <c r="G97" s="243">
        <v>248</v>
      </c>
      <c r="H97" s="243">
        <v>-1201</v>
      </c>
      <c r="I97" s="243">
        <v>-663</v>
      </c>
      <c r="J97" s="243">
        <v>-538</v>
      </c>
      <c r="K97" s="243">
        <v>-1251</v>
      </c>
      <c r="L97" s="243">
        <v>50</v>
      </c>
      <c r="M97" s="243">
        <v>-663</v>
      </c>
    </row>
    <row r="98" spans="1:13" x14ac:dyDescent="0.2">
      <c r="A98" s="242" t="s">
        <v>181</v>
      </c>
      <c r="B98" s="241" t="s">
        <v>191</v>
      </c>
      <c r="C98" s="243">
        <v>-19</v>
      </c>
      <c r="D98" s="243">
        <v>-20</v>
      </c>
      <c r="E98" s="243">
        <v>1</v>
      </c>
      <c r="F98" s="243">
        <v>-24</v>
      </c>
      <c r="G98" s="243">
        <v>5</v>
      </c>
      <c r="H98" s="243">
        <v>-593</v>
      </c>
      <c r="I98" s="243">
        <v>-237</v>
      </c>
      <c r="J98" s="243">
        <v>-356</v>
      </c>
      <c r="K98" s="243">
        <v>-446</v>
      </c>
      <c r="L98" s="243">
        <v>-147</v>
      </c>
      <c r="M98" s="243">
        <v>-237</v>
      </c>
    </row>
    <row r="99" spans="1:13" x14ac:dyDescent="0.2">
      <c r="A99" s="242" t="s">
        <v>181</v>
      </c>
      <c r="B99" s="241" t="s">
        <v>192</v>
      </c>
      <c r="C99" s="243">
        <v>-122</v>
      </c>
      <c r="D99" s="243">
        <v>-33</v>
      </c>
      <c r="E99" s="243">
        <v>-89</v>
      </c>
      <c r="F99" s="243">
        <v>-222</v>
      </c>
      <c r="G99" s="243">
        <v>100</v>
      </c>
      <c r="H99" s="243">
        <v>-1391</v>
      </c>
      <c r="I99" s="243">
        <v>-406</v>
      </c>
      <c r="J99" s="243">
        <v>-985</v>
      </c>
      <c r="K99" s="243">
        <v>-769</v>
      </c>
      <c r="L99" s="243">
        <v>-622</v>
      </c>
      <c r="M99" s="243">
        <v>-406</v>
      </c>
    </row>
    <row r="100" spans="1:13" x14ac:dyDescent="0.2">
      <c r="A100" s="242" t="s">
        <v>181</v>
      </c>
      <c r="B100" s="241" t="s">
        <v>193</v>
      </c>
      <c r="C100" s="243">
        <v>0</v>
      </c>
      <c r="D100" s="243">
        <v>0</v>
      </c>
      <c r="E100" s="243">
        <v>0</v>
      </c>
      <c r="F100" s="243">
        <v>0</v>
      </c>
      <c r="G100" s="243">
        <v>0</v>
      </c>
      <c r="H100" s="243">
        <v>-2</v>
      </c>
      <c r="I100" s="243">
        <v>0</v>
      </c>
      <c r="J100" s="243">
        <v>-2</v>
      </c>
      <c r="K100" s="243">
        <v>-37</v>
      </c>
      <c r="L100" s="243">
        <v>35</v>
      </c>
      <c r="M100" s="243">
        <v>0</v>
      </c>
    </row>
    <row r="101" spans="1:13" x14ac:dyDescent="0.2">
      <c r="A101" s="242" t="s">
        <v>181</v>
      </c>
      <c r="B101" s="241" t="s">
        <v>194</v>
      </c>
      <c r="C101" s="243">
        <v>-5</v>
      </c>
      <c r="D101" s="243">
        <v>0</v>
      </c>
      <c r="E101" s="243">
        <v>-5</v>
      </c>
      <c r="F101" s="243">
        <v>-22</v>
      </c>
      <c r="G101" s="243">
        <v>17</v>
      </c>
      <c r="H101" s="243">
        <v>-53</v>
      </c>
      <c r="I101" s="243">
        <v>-20</v>
      </c>
      <c r="J101" s="243">
        <v>-33</v>
      </c>
      <c r="K101" s="243">
        <v>-75</v>
      </c>
      <c r="L101" s="243">
        <v>22</v>
      </c>
      <c r="M101" s="243">
        <v>-20</v>
      </c>
    </row>
    <row r="102" spans="1:13" x14ac:dyDescent="0.2">
      <c r="A102" s="242" t="s">
        <v>181</v>
      </c>
      <c r="B102" s="241" t="s">
        <v>195</v>
      </c>
      <c r="C102" s="243">
        <v>-27</v>
      </c>
      <c r="D102" s="243">
        <v>-88</v>
      </c>
      <c r="E102" s="243">
        <v>61</v>
      </c>
      <c r="F102" s="243">
        <v>-4</v>
      </c>
      <c r="G102" s="243">
        <v>-23</v>
      </c>
      <c r="H102" s="243">
        <v>-84</v>
      </c>
      <c r="I102" s="243">
        <v>-1055</v>
      </c>
      <c r="J102" s="243">
        <v>971</v>
      </c>
      <c r="K102" s="243">
        <v>-874</v>
      </c>
      <c r="L102" s="243">
        <v>790</v>
      </c>
      <c r="M102" s="243">
        <v>-1055</v>
      </c>
    </row>
    <row r="103" spans="1:13" x14ac:dyDescent="0.2">
      <c r="A103" s="242" t="s">
        <v>181</v>
      </c>
      <c r="B103" s="241" t="s">
        <v>196</v>
      </c>
      <c r="C103" s="243">
        <v>0</v>
      </c>
      <c r="D103" s="243">
        <v>-5</v>
      </c>
      <c r="E103" s="243">
        <v>5</v>
      </c>
      <c r="F103" s="243">
        <v>0</v>
      </c>
      <c r="G103" s="243">
        <v>0</v>
      </c>
      <c r="H103" s="243">
        <v>-28</v>
      </c>
      <c r="I103" s="243">
        <v>-60</v>
      </c>
      <c r="J103" s="243">
        <v>32</v>
      </c>
      <c r="K103" s="243">
        <v>-80</v>
      </c>
      <c r="L103" s="243">
        <v>52</v>
      </c>
      <c r="M103" s="243">
        <v>-60</v>
      </c>
    </row>
    <row r="104" spans="1:13" x14ac:dyDescent="0.2">
      <c r="A104" s="242" t="s">
        <v>181</v>
      </c>
      <c r="B104" s="241" t="s">
        <v>197</v>
      </c>
      <c r="C104" s="243">
        <v>0</v>
      </c>
      <c r="D104" s="243">
        <v>0</v>
      </c>
      <c r="E104" s="243">
        <v>0</v>
      </c>
      <c r="F104" s="243">
        <v>0</v>
      </c>
      <c r="G104" s="243">
        <v>0</v>
      </c>
      <c r="H104" s="243">
        <v>0</v>
      </c>
      <c r="I104" s="243">
        <v>0</v>
      </c>
      <c r="J104" s="243">
        <v>0</v>
      </c>
      <c r="K104" s="243">
        <v>-2</v>
      </c>
      <c r="L104" s="243">
        <v>2</v>
      </c>
      <c r="M104" s="243">
        <v>0</v>
      </c>
    </row>
    <row r="105" spans="1:13" x14ac:dyDescent="0.2">
      <c r="A105" s="242" t="s">
        <v>181</v>
      </c>
      <c r="B105" s="241" t="s">
        <v>198</v>
      </c>
      <c r="C105" s="243">
        <v>0</v>
      </c>
      <c r="D105" s="243">
        <v>0</v>
      </c>
      <c r="E105" s="243">
        <v>0</v>
      </c>
      <c r="F105" s="243">
        <v>-9</v>
      </c>
      <c r="G105" s="243">
        <v>9</v>
      </c>
      <c r="H105" s="243">
        <v>-6</v>
      </c>
      <c r="I105" s="243">
        <v>-30</v>
      </c>
      <c r="J105" s="243">
        <v>24</v>
      </c>
      <c r="K105" s="243">
        <v>-9</v>
      </c>
      <c r="L105" s="243">
        <v>3</v>
      </c>
      <c r="M105" s="243">
        <v>-30</v>
      </c>
    </row>
    <row r="106" spans="1:13" x14ac:dyDescent="0.2">
      <c r="A106" s="242" t="s">
        <v>181</v>
      </c>
      <c r="B106" s="241" t="s">
        <v>199</v>
      </c>
      <c r="C106" s="243">
        <v>0</v>
      </c>
      <c r="D106" s="243">
        <v>-17</v>
      </c>
      <c r="E106" s="243">
        <v>17</v>
      </c>
      <c r="F106" s="243">
        <v>-15</v>
      </c>
      <c r="G106" s="243">
        <v>15</v>
      </c>
      <c r="H106" s="243">
        <v>-134</v>
      </c>
      <c r="I106" s="243">
        <v>-210</v>
      </c>
      <c r="J106" s="243">
        <v>76</v>
      </c>
      <c r="K106" s="243">
        <v>-148</v>
      </c>
      <c r="L106" s="243">
        <v>14</v>
      </c>
      <c r="M106" s="243">
        <v>-210</v>
      </c>
    </row>
    <row r="107" spans="1:13" x14ac:dyDescent="0.2">
      <c r="A107" s="242" t="s">
        <v>181</v>
      </c>
      <c r="B107" s="241" t="s">
        <v>200</v>
      </c>
      <c r="C107" s="243">
        <v>-2624</v>
      </c>
      <c r="D107" s="243">
        <v>-39</v>
      </c>
      <c r="E107" s="243">
        <v>-2585</v>
      </c>
      <c r="F107" s="243">
        <v>-1156</v>
      </c>
      <c r="G107" s="243">
        <v>-1468</v>
      </c>
      <c r="H107" s="243">
        <v>-8386</v>
      </c>
      <c r="I107" s="243">
        <v>-712</v>
      </c>
      <c r="J107" s="243">
        <v>-7674</v>
      </c>
      <c r="K107" s="243">
        <v>-4292</v>
      </c>
      <c r="L107" s="243">
        <v>-4094</v>
      </c>
      <c r="M107" s="243">
        <v>-712</v>
      </c>
    </row>
    <row r="108" spans="1:13" x14ac:dyDescent="0.2">
      <c r="A108" s="242" t="s">
        <v>181</v>
      </c>
      <c r="B108" s="241" t="s">
        <v>201</v>
      </c>
      <c r="C108" s="243">
        <v>-16</v>
      </c>
      <c r="D108" s="243">
        <v>-16</v>
      </c>
      <c r="E108" s="243">
        <v>0</v>
      </c>
      <c r="F108" s="243">
        <v>-16</v>
      </c>
      <c r="G108" s="243">
        <v>0</v>
      </c>
      <c r="H108" s="243">
        <v>-191</v>
      </c>
      <c r="I108" s="243">
        <v>-191</v>
      </c>
      <c r="J108" s="243">
        <v>0</v>
      </c>
      <c r="K108" s="243">
        <v>-191</v>
      </c>
      <c r="L108" s="243">
        <v>0</v>
      </c>
      <c r="M108" s="243">
        <v>-191</v>
      </c>
    </row>
    <row r="109" spans="1:13" x14ac:dyDescent="0.2">
      <c r="A109" s="242" t="s">
        <v>181</v>
      </c>
      <c r="B109" s="241" t="s">
        <v>202</v>
      </c>
      <c r="C109" s="243">
        <v>-472</v>
      </c>
      <c r="D109" s="243">
        <v>-200</v>
      </c>
      <c r="E109" s="243">
        <v>-272</v>
      </c>
      <c r="F109" s="243">
        <v>-766</v>
      </c>
      <c r="G109" s="243">
        <v>294</v>
      </c>
      <c r="H109" s="243">
        <v>-2880</v>
      </c>
      <c r="I109" s="243">
        <v>-2406</v>
      </c>
      <c r="J109" s="243">
        <v>-474</v>
      </c>
      <c r="K109" s="243">
        <v>-4386</v>
      </c>
      <c r="L109" s="243">
        <v>1506</v>
      </c>
      <c r="M109" s="243">
        <v>-2406</v>
      </c>
    </row>
    <row r="110" spans="1:13" x14ac:dyDescent="0.2">
      <c r="A110" s="242" t="s">
        <v>181</v>
      </c>
      <c r="B110" s="241" t="s">
        <v>203</v>
      </c>
      <c r="C110" s="243">
        <v>-780</v>
      </c>
      <c r="D110" s="243">
        <v>-965</v>
      </c>
      <c r="E110" s="243">
        <v>185</v>
      </c>
      <c r="F110" s="243">
        <v>-1420</v>
      </c>
      <c r="G110" s="243">
        <v>640</v>
      </c>
      <c r="H110" s="243">
        <v>-11577</v>
      </c>
      <c r="I110" s="243">
        <v>-11470</v>
      </c>
      <c r="J110" s="243">
        <v>-107</v>
      </c>
      <c r="K110" s="243">
        <v>-13699</v>
      </c>
      <c r="L110" s="243">
        <v>2122</v>
      </c>
      <c r="M110" s="243">
        <v>-11470</v>
      </c>
    </row>
    <row r="111" spans="1:13" x14ac:dyDescent="0.2">
      <c r="A111" s="242" t="s">
        <v>181</v>
      </c>
      <c r="B111" s="244" t="s">
        <v>102</v>
      </c>
      <c r="C111" s="245">
        <v>-11456</v>
      </c>
      <c r="D111" s="245">
        <v>-6946</v>
      </c>
      <c r="E111" s="245">
        <v>-4510</v>
      </c>
      <c r="F111" s="245">
        <v>-9195</v>
      </c>
      <c r="G111" s="245">
        <v>-2261</v>
      </c>
      <c r="H111" s="245">
        <v>-93418</v>
      </c>
      <c r="I111" s="245">
        <v>-83098</v>
      </c>
      <c r="J111" s="245">
        <v>-10320</v>
      </c>
      <c r="K111" s="245">
        <v>-83154</v>
      </c>
      <c r="L111" s="245">
        <v>-10264</v>
      </c>
      <c r="M111" s="246">
        <v>-83098</v>
      </c>
    </row>
    <row r="112" spans="1:13" x14ac:dyDescent="0.2">
      <c r="A112" s="242" t="s">
        <v>204</v>
      </c>
      <c r="B112" s="241" t="s">
        <v>205</v>
      </c>
      <c r="C112" s="243">
        <v>-270</v>
      </c>
      <c r="D112" s="243">
        <v>-11</v>
      </c>
      <c r="E112" s="243">
        <v>-259</v>
      </c>
      <c r="F112" s="243">
        <v>-89</v>
      </c>
      <c r="G112" s="243">
        <v>-181</v>
      </c>
      <c r="H112" s="243">
        <v>-354</v>
      </c>
      <c r="I112" s="243">
        <v>-184</v>
      </c>
      <c r="J112" s="243">
        <v>-170</v>
      </c>
      <c r="K112" s="243">
        <v>-255</v>
      </c>
      <c r="L112" s="243">
        <v>-99</v>
      </c>
      <c r="M112" s="243">
        <v>-184</v>
      </c>
    </row>
    <row r="113" spans="1:13" x14ac:dyDescent="0.2">
      <c r="A113" s="242" t="s">
        <v>204</v>
      </c>
      <c r="B113" s="241" t="s">
        <v>206</v>
      </c>
      <c r="C113" s="243">
        <v>-100</v>
      </c>
      <c r="D113" s="243">
        <v>-92</v>
      </c>
      <c r="E113" s="243">
        <v>-8</v>
      </c>
      <c r="F113" s="243">
        <v>-108</v>
      </c>
      <c r="G113" s="243">
        <v>8</v>
      </c>
      <c r="H113" s="243">
        <v>-1571</v>
      </c>
      <c r="I113" s="243">
        <v>-1092</v>
      </c>
      <c r="J113" s="243">
        <v>-479</v>
      </c>
      <c r="K113" s="243">
        <v>-1201</v>
      </c>
      <c r="L113" s="243">
        <v>-370</v>
      </c>
      <c r="M113" s="243">
        <v>-1092</v>
      </c>
    </row>
    <row r="114" spans="1:13" x14ac:dyDescent="0.2">
      <c r="A114" s="242" t="s">
        <v>204</v>
      </c>
      <c r="B114" s="241" t="s">
        <v>207</v>
      </c>
      <c r="C114" s="243">
        <v>-4</v>
      </c>
      <c r="D114" s="243">
        <v>-16</v>
      </c>
      <c r="E114" s="243">
        <v>12</v>
      </c>
      <c r="F114" s="243">
        <v>0</v>
      </c>
      <c r="G114" s="243">
        <v>-4</v>
      </c>
      <c r="H114" s="243">
        <v>-106</v>
      </c>
      <c r="I114" s="243">
        <v>-299</v>
      </c>
      <c r="J114" s="243">
        <v>193</v>
      </c>
      <c r="K114" s="243">
        <v>-61</v>
      </c>
      <c r="L114" s="243">
        <v>-45</v>
      </c>
      <c r="M114" s="243">
        <v>-299</v>
      </c>
    </row>
    <row r="115" spans="1:13" x14ac:dyDescent="0.2">
      <c r="A115" s="242" t="s">
        <v>204</v>
      </c>
      <c r="B115" s="241" t="s">
        <v>208</v>
      </c>
      <c r="C115" s="243">
        <v>-63</v>
      </c>
      <c r="D115" s="243">
        <v>-46</v>
      </c>
      <c r="E115" s="243">
        <v>-17</v>
      </c>
      <c r="F115" s="243">
        <v>-73</v>
      </c>
      <c r="G115" s="243">
        <v>10</v>
      </c>
      <c r="H115" s="243">
        <v>-570</v>
      </c>
      <c r="I115" s="243">
        <v>-563</v>
      </c>
      <c r="J115" s="243">
        <v>-7</v>
      </c>
      <c r="K115" s="243">
        <v>-759</v>
      </c>
      <c r="L115" s="243">
        <v>189</v>
      </c>
      <c r="M115" s="243">
        <v>-563</v>
      </c>
    </row>
    <row r="116" spans="1:13" x14ac:dyDescent="0.2">
      <c r="A116" s="242" t="s">
        <v>204</v>
      </c>
      <c r="B116" s="241" t="s">
        <v>209</v>
      </c>
      <c r="C116" s="243">
        <v>-1</v>
      </c>
      <c r="D116" s="243">
        <v>-10</v>
      </c>
      <c r="E116" s="243">
        <v>9</v>
      </c>
      <c r="F116" s="243">
        <v>-7</v>
      </c>
      <c r="G116" s="243">
        <v>6</v>
      </c>
      <c r="H116" s="243">
        <v>-72</v>
      </c>
      <c r="I116" s="243">
        <v>-123</v>
      </c>
      <c r="J116" s="243">
        <v>51</v>
      </c>
      <c r="K116" s="243">
        <v>-139</v>
      </c>
      <c r="L116" s="243">
        <v>67</v>
      </c>
      <c r="M116" s="243">
        <v>-123</v>
      </c>
    </row>
    <row r="117" spans="1:13" x14ac:dyDescent="0.2">
      <c r="A117" s="242" t="s">
        <v>204</v>
      </c>
      <c r="B117" s="241" t="s">
        <v>210</v>
      </c>
      <c r="C117" s="243">
        <v>-392</v>
      </c>
      <c r="D117" s="243">
        <v>-59</v>
      </c>
      <c r="E117" s="243">
        <v>-333</v>
      </c>
      <c r="F117" s="243">
        <v>-359</v>
      </c>
      <c r="G117" s="243">
        <v>-33</v>
      </c>
      <c r="H117" s="243">
        <v>-2088</v>
      </c>
      <c r="I117" s="243">
        <v>-683</v>
      </c>
      <c r="J117" s="243">
        <v>-1405</v>
      </c>
      <c r="K117" s="243">
        <v>-1612</v>
      </c>
      <c r="L117" s="243">
        <v>-476</v>
      </c>
      <c r="M117" s="243">
        <v>-683</v>
      </c>
    </row>
    <row r="118" spans="1:13" x14ac:dyDescent="0.2">
      <c r="A118" s="242" t="s">
        <v>204</v>
      </c>
      <c r="B118" s="241" t="s">
        <v>211</v>
      </c>
      <c r="C118" s="243">
        <v>-59</v>
      </c>
      <c r="D118" s="243">
        <v>-40</v>
      </c>
      <c r="E118" s="243">
        <v>-19</v>
      </c>
      <c r="F118" s="243">
        <v>-76</v>
      </c>
      <c r="G118" s="243">
        <v>17</v>
      </c>
      <c r="H118" s="243">
        <v>-751</v>
      </c>
      <c r="I118" s="243">
        <v>-488</v>
      </c>
      <c r="J118" s="243">
        <v>-263</v>
      </c>
      <c r="K118" s="243">
        <v>-643</v>
      </c>
      <c r="L118" s="243">
        <v>-108</v>
      </c>
      <c r="M118" s="243">
        <v>-488</v>
      </c>
    </row>
    <row r="119" spans="1:13" x14ac:dyDescent="0.2">
      <c r="A119" s="242" t="s">
        <v>204</v>
      </c>
      <c r="B119" s="241" t="s">
        <v>212</v>
      </c>
      <c r="C119" s="243">
        <v>-50</v>
      </c>
      <c r="D119" s="243">
        <v>-13</v>
      </c>
      <c r="E119" s="243">
        <v>-37</v>
      </c>
      <c r="F119" s="243">
        <v>0</v>
      </c>
      <c r="G119" s="243">
        <v>-50</v>
      </c>
      <c r="H119" s="243">
        <v>-235</v>
      </c>
      <c r="I119" s="243">
        <v>-197</v>
      </c>
      <c r="J119" s="243">
        <v>-38</v>
      </c>
      <c r="K119" s="243">
        <v>-51</v>
      </c>
      <c r="L119" s="243">
        <v>-184</v>
      </c>
      <c r="M119" s="243">
        <v>-197</v>
      </c>
    </row>
    <row r="120" spans="1:13" x14ac:dyDescent="0.2">
      <c r="A120" s="242" t="s">
        <v>204</v>
      </c>
      <c r="B120" s="241" t="s">
        <v>433</v>
      </c>
      <c r="C120" s="243">
        <v>0</v>
      </c>
      <c r="D120" s="243">
        <v>0</v>
      </c>
      <c r="E120" s="243">
        <v>0</v>
      </c>
      <c r="F120" s="243">
        <v>0</v>
      </c>
      <c r="G120" s="243">
        <v>0</v>
      </c>
      <c r="H120" s="243">
        <v>-29</v>
      </c>
      <c r="I120" s="243">
        <v>0</v>
      </c>
      <c r="J120" s="243">
        <v>-29</v>
      </c>
      <c r="K120" s="243">
        <v>0</v>
      </c>
      <c r="L120" s="243">
        <v>-29</v>
      </c>
      <c r="M120" s="243">
        <v>0</v>
      </c>
    </row>
    <row r="121" spans="1:13" x14ac:dyDescent="0.2">
      <c r="A121" s="242" t="s">
        <v>204</v>
      </c>
      <c r="B121" s="241" t="s">
        <v>213</v>
      </c>
      <c r="C121" s="243">
        <v>-19</v>
      </c>
      <c r="D121" s="243">
        <v>-12</v>
      </c>
      <c r="E121" s="243">
        <v>-7</v>
      </c>
      <c r="F121" s="243">
        <v>-30</v>
      </c>
      <c r="G121" s="243">
        <v>11</v>
      </c>
      <c r="H121" s="243">
        <v>-254</v>
      </c>
      <c r="I121" s="243">
        <v>-139</v>
      </c>
      <c r="J121" s="243">
        <v>-115</v>
      </c>
      <c r="K121" s="243">
        <v>-291</v>
      </c>
      <c r="L121" s="243">
        <v>37</v>
      </c>
      <c r="M121" s="243">
        <v>-139</v>
      </c>
    </row>
    <row r="122" spans="1:13" x14ac:dyDescent="0.2">
      <c r="A122" s="242" t="s">
        <v>204</v>
      </c>
      <c r="B122" s="241" t="s">
        <v>214</v>
      </c>
      <c r="C122" s="243">
        <v>-34</v>
      </c>
      <c r="D122" s="243">
        <v>-17</v>
      </c>
      <c r="E122" s="243">
        <v>-17</v>
      </c>
      <c r="F122" s="243">
        <v>-29</v>
      </c>
      <c r="G122" s="243">
        <v>-5</v>
      </c>
      <c r="H122" s="243">
        <v>-396</v>
      </c>
      <c r="I122" s="243">
        <v>-208</v>
      </c>
      <c r="J122" s="243">
        <v>-188</v>
      </c>
      <c r="K122" s="243">
        <v>-242</v>
      </c>
      <c r="L122" s="243">
        <v>-154</v>
      </c>
      <c r="M122" s="243">
        <v>-208</v>
      </c>
    </row>
    <row r="123" spans="1:13" x14ac:dyDescent="0.2">
      <c r="A123" s="242" t="s">
        <v>204</v>
      </c>
      <c r="B123" s="241" t="s">
        <v>215</v>
      </c>
      <c r="C123" s="243">
        <v>0</v>
      </c>
      <c r="D123" s="243">
        <v>0</v>
      </c>
      <c r="E123" s="243">
        <v>0</v>
      </c>
      <c r="F123" s="243">
        <v>0</v>
      </c>
      <c r="G123" s="243">
        <v>0</v>
      </c>
      <c r="H123" s="243">
        <v>0</v>
      </c>
      <c r="I123" s="243">
        <v>-1</v>
      </c>
      <c r="J123" s="243">
        <v>1</v>
      </c>
      <c r="K123" s="243">
        <v>0</v>
      </c>
      <c r="L123" s="243">
        <v>0</v>
      </c>
      <c r="M123" s="243">
        <v>-1</v>
      </c>
    </row>
    <row r="124" spans="1:13" x14ac:dyDescent="0.2">
      <c r="A124" s="242" t="s">
        <v>204</v>
      </c>
      <c r="B124" s="241" t="s">
        <v>216</v>
      </c>
      <c r="C124" s="243">
        <v>-28</v>
      </c>
      <c r="D124" s="243">
        <v>-20</v>
      </c>
      <c r="E124" s="243">
        <v>-8</v>
      </c>
      <c r="F124" s="243">
        <v>-18</v>
      </c>
      <c r="G124" s="243">
        <v>-10</v>
      </c>
      <c r="H124" s="243">
        <v>-289</v>
      </c>
      <c r="I124" s="243">
        <v>-242</v>
      </c>
      <c r="J124" s="243">
        <v>-47</v>
      </c>
      <c r="K124" s="243">
        <v>-132</v>
      </c>
      <c r="L124" s="243">
        <v>-157</v>
      </c>
      <c r="M124" s="243">
        <v>-242</v>
      </c>
    </row>
    <row r="125" spans="1:13" x14ac:dyDescent="0.2">
      <c r="A125" s="242" t="s">
        <v>204</v>
      </c>
      <c r="B125" s="241" t="s">
        <v>217</v>
      </c>
      <c r="C125" s="243">
        <v>-4</v>
      </c>
      <c r="D125" s="243">
        <v>-5</v>
      </c>
      <c r="E125" s="243">
        <v>1</v>
      </c>
      <c r="F125" s="243">
        <v>-1</v>
      </c>
      <c r="G125" s="243">
        <v>-3</v>
      </c>
      <c r="H125" s="243">
        <v>-46</v>
      </c>
      <c r="I125" s="243">
        <v>-58</v>
      </c>
      <c r="J125" s="243">
        <v>12</v>
      </c>
      <c r="K125" s="243">
        <v>-18</v>
      </c>
      <c r="L125" s="243">
        <v>-28</v>
      </c>
      <c r="M125" s="243">
        <v>-58</v>
      </c>
    </row>
    <row r="126" spans="1:13" x14ac:dyDescent="0.2">
      <c r="A126" s="242" t="s">
        <v>204</v>
      </c>
      <c r="B126" s="241" t="s">
        <v>218</v>
      </c>
      <c r="C126" s="243">
        <v>0</v>
      </c>
      <c r="D126" s="243">
        <v>-1</v>
      </c>
      <c r="E126" s="243">
        <v>1</v>
      </c>
      <c r="F126" s="243">
        <v>0</v>
      </c>
      <c r="G126" s="243">
        <v>0</v>
      </c>
      <c r="H126" s="243">
        <v>-5</v>
      </c>
      <c r="I126" s="243">
        <v>-18</v>
      </c>
      <c r="J126" s="243">
        <v>13</v>
      </c>
      <c r="K126" s="243">
        <v>0</v>
      </c>
      <c r="L126" s="243">
        <v>-5</v>
      </c>
      <c r="M126" s="243">
        <v>-18</v>
      </c>
    </row>
    <row r="127" spans="1:13" x14ac:dyDescent="0.2">
      <c r="A127" s="242" t="s">
        <v>204</v>
      </c>
      <c r="B127" s="241" t="s">
        <v>219</v>
      </c>
      <c r="C127" s="243">
        <v>-98</v>
      </c>
      <c r="D127" s="243">
        <v>-197</v>
      </c>
      <c r="E127" s="243">
        <v>99</v>
      </c>
      <c r="F127" s="243">
        <v>-230</v>
      </c>
      <c r="G127" s="243">
        <v>132</v>
      </c>
      <c r="H127" s="243">
        <v>-2188</v>
      </c>
      <c r="I127" s="243">
        <v>-2366</v>
      </c>
      <c r="J127" s="243">
        <v>178</v>
      </c>
      <c r="K127" s="243">
        <v>-2348</v>
      </c>
      <c r="L127" s="243">
        <v>160</v>
      </c>
      <c r="M127" s="243">
        <v>-2366</v>
      </c>
    </row>
    <row r="128" spans="1:13" x14ac:dyDescent="0.2">
      <c r="A128" s="242" t="s">
        <v>204</v>
      </c>
      <c r="B128" s="241" t="s">
        <v>220</v>
      </c>
      <c r="C128" s="243">
        <v>-1</v>
      </c>
      <c r="D128" s="243">
        <v>-3</v>
      </c>
      <c r="E128" s="243">
        <v>2</v>
      </c>
      <c r="F128" s="243">
        <v>-8</v>
      </c>
      <c r="G128" s="243">
        <v>7</v>
      </c>
      <c r="H128" s="243">
        <v>-2</v>
      </c>
      <c r="I128" s="243">
        <v>-31</v>
      </c>
      <c r="J128" s="243">
        <v>29</v>
      </c>
      <c r="K128" s="243">
        <v>-26</v>
      </c>
      <c r="L128" s="243">
        <v>24</v>
      </c>
      <c r="M128" s="243">
        <v>-31</v>
      </c>
    </row>
    <row r="129" spans="1:13" x14ac:dyDescent="0.2">
      <c r="A129" s="242" t="s">
        <v>204</v>
      </c>
      <c r="B129" s="241" t="s">
        <v>221</v>
      </c>
      <c r="C129" s="243">
        <v>-175</v>
      </c>
      <c r="D129" s="243">
        <v>-70</v>
      </c>
      <c r="E129" s="243">
        <v>-105</v>
      </c>
      <c r="F129" s="243">
        <v>-56</v>
      </c>
      <c r="G129" s="243">
        <v>-119</v>
      </c>
      <c r="H129" s="243">
        <v>-830</v>
      </c>
      <c r="I129" s="243">
        <v>-838</v>
      </c>
      <c r="J129" s="243">
        <v>8</v>
      </c>
      <c r="K129" s="243">
        <v>-686</v>
      </c>
      <c r="L129" s="243">
        <v>-144</v>
      </c>
      <c r="M129" s="243">
        <v>-838</v>
      </c>
    </row>
    <row r="130" spans="1:13" x14ac:dyDescent="0.2">
      <c r="A130" s="242" t="s">
        <v>204</v>
      </c>
      <c r="B130" s="241" t="s">
        <v>222</v>
      </c>
      <c r="C130" s="243">
        <v>-9</v>
      </c>
      <c r="D130" s="243">
        <v>-9</v>
      </c>
      <c r="E130" s="243">
        <v>0</v>
      </c>
      <c r="F130" s="243">
        <v>-8</v>
      </c>
      <c r="G130" s="243">
        <v>-1</v>
      </c>
      <c r="H130" s="243">
        <v>-58</v>
      </c>
      <c r="I130" s="243">
        <v>-48</v>
      </c>
      <c r="J130" s="243">
        <v>-10</v>
      </c>
      <c r="K130" s="243">
        <v>-70</v>
      </c>
      <c r="L130" s="243">
        <v>12</v>
      </c>
      <c r="M130" s="243">
        <v>-48</v>
      </c>
    </row>
    <row r="131" spans="1:13" x14ac:dyDescent="0.2">
      <c r="A131" s="242" t="s">
        <v>204</v>
      </c>
      <c r="B131" s="241" t="s">
        <v>223</v>
      </c>
      <c r="C131" s="243">
        <v>-13</v>
      </c>
      <c r="D131" s="243">
        <v>-13</v>
      </c>
      <c r="E131" s="243">
        <v>0</v>
      </c>
      <c r="F131" s="243">
        <v>-2</v>
      </c>
      <c r="G131" s="243">
        <v>-11</v>
      </c>
      <c r="H131" s="243">
        <v>-164</v>
      </c>
      <c r="I131" s="243">
        <v>-151</v>
      </c>
      <c r="J131" s="243">
        <v>-13</v>
      </c>
      <c r="K131" s="243">
        <v>-108</v>
      </c>
      <c r="L131" s="243">
        <v>-56</v>
      </c>
      <c r="M131" s="243">
        <v>-151</v>
      </c>
    </row>
    <row r="132" spans="1:13" x14ac:dyDescent="0.2">
      <c r="A132" s="242" t="s">
        <v>204</v>
      </c>
      <c r="B132" s="241" t="s">
        <v>224</v>
      </c>
      <c r="C132" s="243">
        <v>-19</v>
      </c>
      <c r="D132" s="243">
        <v>-9</v>
      </c>
      <c r="E132" s="243">
        <v>-10</v>
      </c>
      <c r="F132" s="243">
        <v>-21</v>
      </c>
      <c r="G132" s="243">
        <v>2</v>
      </c>
      <c r="H132" s="243">
        <v>-291</v>
      </c>
      <c r="I132" s="243">
        <v>-107</v>
      </c>
      <c r="J132" s="243">
        <v>-184</v>
      </c>
      <c r="K132" s="243">
        <v>-165</v>
      </c>
      <c r="L132" s="243">
        <v>-126</v>
      </c>
      <c r="M132" s="243">
        <v>-107</v>
      </c>
    </row>
    <row r="133" spans="1:13" x14ac:dyDescent="0.2">
      <c r="A133" s="242" t="s">
        <v>204</v>
      </c>
      <c r="B133" s="241" t="s">
        <v>225</v>
      </c>
      <c r="C133" s="243">
        <v>0</v>
      </c>
      <c r="D133" s="243">
        <v>0</v>
      </c>
      <c r="E133" s="243">
        <v>0</v>
      </c>
      <c r="F133" s="243">
        <v>-240</v>
      </c>
      <c r="G133" s="243">
        <v>240</v>
      </c>
      <c r="H133" s="243">
        <v>0</v>
      </c>
      <c r="I133" s="243">
        <v>0</v>
      </c>
      <c r="J133" s="243">
        <v>0</v>
      </c>
      <c r="K133" s="243">
        <v>-527</v>
      </c>
      <c r="L133" s="243">
        <v>527</v>
      </c>
      <c r="M133" s="243">
        <v>0</v>
      </c>
    </row>
    <row r="134" spans="1:13" x14ac:dyDescent="0.2">
      <c r="A134" s="242" t="s">
        <v>204</v>
      </c>
      <c r="B134" s="241" t="s">
        <v>226</v>
      </c>
      <c r="C134" s="243">
        <v>-1</v>
      </c>
      <c r="D134" s="243">
        <v>0</v>
      </c>
      <c r="E134" s="243">
        <v>-1</v>
      </c>
      <c r="F134" s="243">
        <v>0</v>
      </c>
      <c r="G134" s="243">
        <v>-1</v>
      </c>
      <c r="H134" s="243">
        <v>-4</v>
      </c>
      <c r="I134" s="243">
        <v>0</v>
      </c>
      <c r="J134" s="243">
        <v>-4</v>
      </c>
      <c r="K134" s="243">
        <v>-3</v>
      </c>
      <c r="L134" s="243">
        <v>-1</v>
      </c>
      <c r="M134" s="243">
        <v>0</v>
      </c>
    </row>
    <row r="135" spans="1:13" x14ac:dyDescent="0.2">
      <c r="A135" s="242" t="s">
        <v>204</v>
      </c>
      <c r="B135" s="241" t="s">
        <v>227</v>
      </c>
      <c r="C135" s="243">
        <v>0</v>
      </c>
      <c r="D135" s="243">
        <v>0</v>
      </c>
      <c r="E135" s="243">
        <v>0</v>
      </c>
      <c r="F135" s="243">
        <v>0</v>
      </c>
      <c r="G135" s="243">
        <v>0</v>
      </c>
      <c r="H135" s="243">
        <v>-5</v>
      </c>
      <c r="I135" s="243">
        <v>0</v>
      </c>
      <c r="J135" s="243">
        <v>-5</v>
      </c>
      <c r="K135" s="243">
        <v>0</v>
      </c>
      <c r="L135" s="243">
        <v>-5</v>
      </c>
      <c r="M135" s="243">
        <v>0</v>
      </c>
    </row>
    <row r="136" spans="1:13" x14ac:dyDescent="0.2">
      <c r="A136" s="242" t="s">
        <v>204</v>
      </c>
      <c r="B136" s="241" t="s">
        <v>228</v>
      </c>
      <c r="C136" s="243">
        <v>-4</v>
      </c>
      <c r="D136" s="243">
        <v>0</v>
      </c>
      <c r="E136" s="243">
        <v>-4</v>
      </c>
      <c r="F136" s="243">
        <v>0</v>
      </c>
      <c r="G136" s="243">
        <v>-4</v>
      </c>
      <c r="H136" s="243">
        <v>-4</v>
      </c>
      <c r="I136" s="243">
        <v>0</v>
      </c>
      <c r="J136" s="243">
        <v>-4</v>
      </c>
      <c r="K136" s="243">
        <v>0</v>
      </c>
      <c r="L136" s="243">
        <v>-4</v>
      </c>
      <c r="M136" s="243">
        <v>0</v>
      </c>
    </row>
    <row r="137" spans="1:13" x14ac:dyDescent="0.2">
      <c r="A137" s="242" t="s">
        <v>204</v>
      </c>
      <c r="B137" s="241" t="s">
        <v>229</v>
      </c>
      <c r="C137" s="243">
        <v>0</v>
      </c>
      <c r="D137" s="243">
        <v>0</v>
      </c>
      <c r="E137" s="243">
        <v>0</v>
      </c>
      <c r="F137" s="243">
        <v>0</v>
      </c>
      <c r="G137" s="243">
        <v>0</v>
      </c>
      <c r="H137" s="243">
        <v>-2</v>
      </c>
      <c r="I137" s="243">
        <v>0</v>
      </c>
      <c r="J137" s="243">
        <v>-2</v>
      </c>
      <c r="K137" s="243">
        <v>0</v>
      </c>
      <c r="L137" s="243">
        <v>-2</v>
      </c>
      <c r="M137" s="243">
        <v>0</v>
      </c>
    </row>
    <row r="138" spans="1:13" x14ac:dyDescent="0.2">
      <c r="A138" s="242" t="s">
        <v>204</v>
      </c>
      <c r="B138" s="241" t="s">
        <v>230</v>
      </c>
      <c r="C138" s="243">
        <v>0</v>
      </c>
      <c r="D138" s="243">
        <v>0</v>
      </c>
      <c r="E138" s="243">
        <v>0</v>
      </c>
      <c r="F138" s="243">
        <v>0</v>
      </c>
      <c r="G138" s="243">
        <v>0</v>
      </c>
      <c r="H138" s="243">
        <v>-5</v>
      </c>
      <c r="I138" s="243">
        <v>0</v>
      </c>
      <c r="J138" s="243">
        <v>-5</v>
      </c>
      <c r="K138" s="243">
        <v>0</v>
      </c>
      <c r="L138" s="243">
        <v>-5</v>
      </c>
      <c r="M138" s="243">
        <v>0</v>
      </c>
    </row>
    <row r="139" spans="1:13" x14ac:dyDescent="0.2">
      <c r="A139" s="242" t="s">
        <v>204</v>
      </c>
      <c r="B139" s="241" t="s">
        <v>231</v>
      </c>
      <c r="C139" s="243">
        <v>-7</v>
      </c>
      <c r="D139" s="243">
        <v>0</v>
      </c>
      <c r="E139" s="243">
        <v>-7</v>
      </c>
      <c r="F139" s="243">
        <v>0</v>
      </c>
      <c r="G139" s="243">
        <v>-7</v>
      </c>
      <c r="H139" s="243">
        <v>-39</v>
      </c>
      <c r="I139" s="243">
        <v>0</v>
      </c>
      <c r="J139" s="243">
        <v>-39</v>
      </c>
      <c r="K139" s="243">
        <v>0</v>
      </c>
      <c r="L139" s="243">
        <v>-39</v>
      </c>
      <c r="M139" s="243">
        <v>0</v>
      </c>
    </row>
    <row r="140" spans="1:13" x14ac:dyDescent="0.2">
      <c r="A140" s="242" t="s">
        <v>204</v>
      </c>
      <c r="B140" s="241" t="s">
        <v>232</v>
      </c>
      <c r="C140" s="243">
        <v>148</v>
      </c>
      <c r="D140" s="243">
        <v>-223</v>
      </c>
      <c r="E140" s="243">
        <v>371</v>
      </c>
      <c r="F140" s="243">
        <v>0</v>
      </c>
      <c r="G140" s="243">
        <v>148</v>
      </c>
      <c r="H140" s="243">
        <v>-93</v>
      </c>
      <c r="I140" s="243">
        <v>-1116</v>
      </c>
      <c r="J140" s="243">
        <v>1023</v>
      </c>
      <c r="K140" s="243">
        <v>0</v>
      </c>
      <c r="L140" s="243">
        <v>-93</v>
      </c>
      <c r="M140" s="243">
        <v>-1116</v>
      </c>
    </row>
    <row r="141" spans="1:13" x14ac:dyDescent="0.2">
      <c r="A141" s="242" t="s">
        <v>204</v>
      </c>
      <c r="B141" s="241" t="s">
        <v>233</v>
      </c>
      <c r="C141" s="243">
        <v>-4</v>
      </c>
      <c r="D141" s="243">
        <v>-4</v>
      </c>
      <c r="E141" s="243">
        <v>0</v>
      </c>
      <c r="F141" s="243">
        <v>-4</v>
      </c>
      <c r="G141" s="243">
        <v>0</v>
      </c>
      <c r="H141" s="243">
        <v>-49</v>
      </c>
      <c r="I141" s="243">
        <v>-44</v>
      </c>
      <c r="J141" s="243">
        <v>-5</v>
      </c>
      <c r="K141" s="243">
        <v>-44</v>
      </c>
      <c r="L141" s="243">
        <v>-5</v>
      </c>
      <c r="M141" s="243">
        <v>-44</v>
      </c>
    </row>
    <row r="142" spans="1:13" x14ac:dyDescent="0.2">
      <c r="A142" s="242" t="s">
        <v>204</v>
      </c>
      <c r="B142" s="241" t="s">
        <v>234</v>
      </c>
      <c r="C142" s="243">
        <v>2</v>
      </c>
      <c r="D142" s="243">
        <v>-2</v>
      </c>
      <c r="E142" s="243">
        <v>4</v>
      </c>
      <c r="F142" s="243">
        <v>0</v>
      </c>
      <c r="G142" s="243">
        <v>2</v>
      </c>
      <c r="H142" s="243">
        <v>-25</v>
      </c>
      <c r="I142" s="243">
        <v>-28</v>
      </c>
      <c r="J142" s="243">
        <v>3</v>
      </c>
      <c r="K142" s="243">
        <v>-14</v>
      </c>
      <c r="L142" s="243">
        <v>-11</v>
      </c>
      <c r="M142" s="243">
        <v>-28</v>
      </c>
    </row>
    <row r="143" spans="1:13" x14ac:dyDescent="0.2">
      <c r="A143" s="242" t="s">
        <v>204</v>
      </c>
      <c r="B143" s="241" t="s">
        <v>235</v>
      </c>
      <c r="C143" s="243">
        <v>-1</v>
      </c>
      <c r="D143" s="243">
        <v>-1</v>
      </c>
      <c r="E143" s="243">
        <v>0</v>
      </c>
      <c r="F143" s="243">
        <v>0</v>
      </c>
      <c r="G143" s="243">
        <v>-1</v>
      </c>
      <c r="H143" s="243">
        <v>-12</v>
      </c>
      <c r="I143" s="243">
        <v>-17</v>
      </c>
      <c r="J143" s="243">
        <v>5</v>
      </c>
      <c r="K143" s="243">
        <v>-4</v>
      </c>
      <c r="L143" s="243">
        <v>-8</v>
      </c>
      <c r="M143" s="243">
        <v>-17</v>
      </c>
    </row>
    <row r="144" spans="1:13" x14ac:dyDescent="0.2">
      <c r="A144" s="242" t="s">
        <v>204</v>
      </c>
      <c r="B144" s="241" t="s">
        <v>236</v>
      </c>
      <c r="C144" s="243">
        <v>-181</v>
      </c>
      <c r="D144" s="243">
        <v>-25</v>
      </c>
      <c r="E144" s="243">
        <v>-156</v>
      </c>
      <c r="F144" s="243">
        <v>0</v>
      </c>
      <c r="G144" s="243">
        <v>-181</v>
      </c>
      <c r="H144" s="243">
        <v>-555</v>
      </c>
      <c r="I144" s="243">
        <v>-300</v>
      </c>
      <c r="J144" s="243">
        <v>-255</v>
      </c>
      <c r="K144" s="243">
        <v>-11</v>
      </c>
      <c r="L144" s="243">
        <v>-544</v>
      </c>
      <c r="M144" s="243">
        <v>-300</v>
      </c>
    </row>
    <row r="145" spans="1:13" x14ac:dyDescent="0.2">
      <c r="A145" s="242" t="s">
        <v>204</v>
      </c>
      <c r="B145" s="241" t="s">
        <v>237</v>
      </c>
      <c r="C145" s="243">
        <v>0</v>
      </c>
      <c r="D145" s="243">
        <v>0</v>
      </c>
      <c r="E145" s="243">
        <v>0</v>
      </c>
      <c r="F145" s="243">
        <v>0</v>
      </c>
      <c r="G145" s="243">
        <v>0</v>
      </c>
      <c r="H145" s="243">
        <v>0</v>
      </c>
      <c r="I145" s="243">
        <v>-6</v>
      </c>
      <c r="J145" s="243">
        <v>6</v>
      </c>
      <c r="K145" s="243">
        <v>0</v>
      </c>
      <c r="L145" s="243">
        <v>0</v>
      </c>
      <c r="M145" s="243">
        <v>-6</v>
      </c>
    </row>
    <row r="146" spans="1:13" x14ac:dyDescent="0.2">
      <c r="A146" s="242" t="s">
        <v>204</v>
      </c>
      <c r="B146" s="241" t="s">
        <v>238</v>
      </c>
      <c r="C146" s="243">
        <v>-35</v>
      </c>
      <c r="D146" s="243">
        <v>-30</v>
      </c>
      <c r="E146" s="243">
        <v>-5</v>
      </c>
      <c r="F146" s="243">
        <v>-45</v>
      </c>
      <c r="G146" s="243">
        <v>10</v>
      </c>
      <c r="H146" s="243">
        <v>-531</v>
      </c>
      <c r="I146" s="243">
        <v>-375</v>
      </c>
      <c r="J146" s="243">
        <v>-156</v>
      </c>
      <c r="K146" s="243">
        <v>-281</v>
      </c>
      <c r="L146" s="243">
        <v>-250</v>
      </c>
      <c r="M146" s="243">
        <v>-375</v>
      </c>
    </row>
    <row r="147" spans="1:13" x14ac:dyDescent="0.2">
      <c r="A147" s="242" t="s">
        <v>204</v>
      </c>
      <c r="B147" s="241" t="s">
        <v>239</v>
      </c>
      <c r="C147" s="243">
        <v>-2</v>
      </c>
      <c r="D147" s="243">
        <v>-6</v>
      </c>
      <c r="E147" s="243">
        <v>4</v>
      </c>
      <c r="F147" s="243">
        <v>9</v>
      </c>
      <c r="G147" s="243">
        <v>-11</v>
      </c>
      <c r="H147" s="243">
        <v>-47</v>
      </c>
      <c r="I147" s="243">
        <v>-160</v>
      </c>
      <c r="J147" s="243">
        <v>113</v>
      </c>
      <c r="K147" s="243">
        <v>-60</v>
      </c>
      <c r="L147" s="243">
        <v>13</v>
      </c>
      <c r="M147" s="243">
        <v>-160</v>
      </c>
    </row>
    <row r="148" spans="1:13" x14ac:dyDescent="0.2">
      <c r="A148" s="242" t="s">
        <v>204</v>
      </c>
      <c r="B148" s="241" t="s">
        <v>240</v>
      </c>
      <c r="C148" s="243">
        <v>-6</v>
      </c>
      <c r="D148" s="243">
        <v>-5</v>
      </c>
      <c r="E148" s="243">
        <v>-1</v>
      </c>
      <c r="F148" s="243">
        <v>-50</v>
      </c>
      <c r="G148" s="243">
        <v>44</v>
      </c>
      <c r="H148" s="243">
        <v>-33</v>
      </c>
      <c r="I148" s="243">
        <v>-72</v>
      </c>
      <c r="J148" s="243">
        <v>39</v>
      </c>
      <c r="K148" s="243">
        <v>-169</v>
      </c>
      <c r="L148" s="243">
        <v>136</v>
      </c>
      <c r="M148" s="243">
        <v>-72</v>
      </c>
    </row>
    <row r="149" spans="1:13" x14ac:dyDescent="0.2">
      <c r="A149" s="242" t="s">
        <v>204</v>
      </c>
      <c r="B149" s="241" t="s">
        <v>241</v>
      </c>
      <c r="C149" s="243">
        <v>-108</v>
      </c>
      <c r="D149" s="243">
        <v>-49</v>
      </c>
      <c r="E149" s="243">
        <v>-59</v>
      </c>
      <c r="F149" s="243">
        <v>-27</v>
      </c>
      <c r="G149" s="243">
        <v>-81</v>
      </c>
      <c r="H149" s="243">
        <v>-624</v>
      </c>
      <c r="I149" s="243">
        <v>-525</v>
      </c>
      <c r="J149" s="243">
        <v>-99</v>
      </c>
      <c r="K149" s="243">
        <v>-411</v>
      </c>
      <c r="L149" s="243">
        <v>-213</v>
      </c>
      <c r="M149" s="243">
        <v>-525</v>
      </c>
    </row>
    <row r="150" spans="1:13" x14ac:dyDescent="0.2">
      <c r="A150" s="242" t="s">
        <v>204</v>
      </c>
      <c r="B150" s="241" t="s">
        <v>242</v>
      </c>
      <c r="C150" s="243">
        <v>0</v>
      </c>
      <c r="D150" s="243">
        <v>-1</v>
      </c>
      <c r="E150" s="243">
        <v>1</v>
      </c>
      <c r="F150" s="243">
        <v>0</v>
      </c>
      <c r="G150" s="243">
        <v>0</v>
      </c>
      <c r="H150" s="243">
        <v>-1</v>
      </c>
      <c r="I150" s="243">
        <v>-18</v>
      </c>
      <c r="J150" s="243">
        <v>17</v>
      </c>
      <c r="K150" s="243">
        <v>-1</v>
      </c>
      <c r="L150" s="243">
        <v>0</v>
      </c>
      <c r="M150" s="243">
        <v>-18</v>
      </c>
    </row>
    <row r="151" spans="1:13" x14ac:dyDescent="0.2">
      <c r="A151" s="242" t="s">
        <v>204</v>
      </c>
      <c r="B151" s="241" t="s">
        <v>243</v>
      </c>
      <c r="C151" s="243">
        <v>-93</v>
      </c>
      <c r="D151" s="243">
        <v>-63</v>
      </c>
      <c r="E151" s="243">
        <v>-30</v>
      </c>
      <c r="F151" s="243">
        <v>-176</v>
      </c>
      <c r="G151" s="243">
        <v>83</v>
      </c>
      <c r="H151" s="243">
        <v>-639</v>
      </c>
      <c r="I151" s="243">
        <v>-790</v>
      </c>
      <c r="J151" s="243">
        <v>151</v>
      </c>
      <c r="K151" s="243">
        <v>-869</v>
      </c>
      <c r="L151" s="243">
        <v>230</v>
      </c>
      <c r="M151" s="243">
        <v>-790</v>
      </c>
    </row>
    <row r="152" spans="1:13" x14ac:dyDescent="0.2">
      <c r="A152" s="242" t="s">
        <v>204</v>
      </c>
      <c r="B152" s="241" t="s">
        <v>244</v>
      </c>
      <c r="C152" s="243">
        <v>481</v>
      </c>
      <c r="D152" s="243">
        <v>-53</v>
      </c>
      <c r="E152" s="243">
        <v>534</v>
      </c>
      <c r="F152" s="243">
        <v>-29</v>
      </c>
      <c r="G152" s="243">
        <v>510</v>
      </c>
      <c r="H152" s="243">
        <v>-724</v>
      </c>
      <c r="I152" s="243">
        <v>-636</v>
      </c>
      <c r="J152" s="243">
        <v>-88</v>
      </c>
      <c r="K152" s="243">
        <v>-311</v>
      </c>
      <c r="L152" s="243">
        <v>-413</v>
      </c>
      <c r="M152" s="243">
        <v>-636</v>
      </c>
    </row>
    <row r="153" spans="1:13" x14ac:dyDescent="0.2">
      <c r="A153" s="242" t="s">
        <v>204</v>
      </c>
      <c r="B153" s="241" t="s">
        <v>245</v>
      </c>
      <c r="C153" s="243">
        <v>-8</v>
      </c>
      <c r="D153" s="243">
        <v>-7</v>
      </c>
      <c r="E153" s="243">
        <v>-1</v>
      </c>
      <c r="F153" s="243">
        <v>-7</v>
      </c>
      <c r="G153" s="243">
        <v>-1</v>
      </c>
      <c r="H153" s="243">
        <v>-58</v>
      </c>
      <c r="I153" s="243">
        <v>-79</v>
      </c>
      <c r="J153" s="243">
        <v>21</v>
      </c>
      <c r="K153" s="243">
        <v>-44</v>
      </c>
      <c r="L153" s="243">
        <v>-14</v>
      </c>
      <c r="M153" s="243">
        <v>-79</v>
      </c>
    </row>
    <row r="154" spans="1:13" x14ac:dyDescent="0.2">
      <c r="A154" s="242" t="s">
        <v>204</v>
      </c>
      <c r="B154" s="241" t="s">
        <v>246</v>
      </c>
      <c r="C154" s="243">
        <v>0</v>
      </c>
      <c r="D154" s="243">
        <v>-1</v>
      </c>
      <c r="E154" s="243">
        <v>1</v>
      </c>
      <c r="F154" s="243">
        <v>0</v>
      </c>
      <c r="G154" s="243">
        <v>0</v>
      </c>
      <c r="H154" s="243">
        <v>-6</v>
      </c>
      <c r="I154" s="243">
        <v>-10</v>
      </c>
      <c r="J154" s="243">
        <v>4</v>
      </c>
      <c r="K154" s="243">
        <v>-8</v>
      </c>
      <c r="L154" s="243">
        <v>2</v>
      </c>
      <c r="M154" s="243">
        <v>-10</v>
      </c>
    </row>
    <row r="155" spans="1:13" x14ac:dyDescent="0.2">
      <c r="A155" s="242" t="s">
        <v>204</v>
      </c>
      <c r="B155" s="241" t="s">
        <v>247</v>
      </c>
      <c r="C155" s="243">
        <v>-7</v>
      </c>
      <c r="D155" s="243">
        <v>-4</v>
      </c>
      <c r="E155" s="243">
        <v>-3</v>
      </c>
      <c r="F155" s="243">
        <v>11</v>
      </c>
      <c r="G155" s="243">
        <v>-18</v>
      </c>
      <c r="H155" s="243">
        <v>-17</v>
      </c>
      <c r="I155" s="243">
        <v>-54</v>
      </c>
      <c r="J155" s="243">
        <v>37</v>
      </c>
      <c r="K155" s="243">
        <v>-73</v>
      </c>
      <c r="L155" s="243">
        <v>56</v>
      </c>
      <c r="M155" s="243">
        <v>-54</v>
      </c>
    </row>
    <row r="156" spans="1:13" x14ac:dyDescent="0.2">
      <c r="A156" s="242" t="s">
        <v>204</v>
      </c>
      <c r="B156" s="241" t="s">
        <v>248</v>
      </c>
      <c r="C156" s="243">
        <v>-8</v>
      </c>
      <c r="D156" s="243">
        <v>-18</v>
      </c>
      <c r="E156" s="243">
        <v>10</v>
      </c>
      <c r="F156" s="243">
        <v>-16</v>
      </c>
      <c r="G156" s="243">
        <v>8</v>
      </c>
      <c r="H156" s="243">
        <v>-193</v>
      </c>
      <c r="I156" s="243">
        <v>-220</v>
      </c>
      <c r="J156" s="243">
        <v>27</v>
      </c>
      <c r="K156" s="243">
        <v>-187</v>
      </c>
      <c r="L156" s="243">
        <v>-6</v>
      </c>
      <c r="M156" s="243">
        <v>-220</v>
      </c>
    </row>
    <row r="157" spans="1:13" x14ac:dyDescent="0.2">
      <c r="A157" s="242" t="s">
        <v>204</v>
      </c>
      <c r="B157" s="241" t="s">
        <v>249</v>
      </c>
      <c r="C157" s="243">
        <v>-10</v>
      </c>
      <c r="D157" s="243">
        <v>-99</v>
      </c>
      <c r="E157" s="243">
        <v>89</v>
      </c>
      <c r="F157" s="243">
        <v>-3</v>
      </c>
      <c r="G157" s="243">
        <v>-7</v>
      </c>
      <c r="H157" s="243">
        <v>-636</v>
      </c>
      <c r="I157" s="243">
        <v>-1195</v>
      </c>
      <c r="J157" s="243">
        <v>559</v>
      </c>
      <c r="K157" s="243">
        <v>-676</v>
      </c>
      <c r="L157" s="243">
        <v>40</v>
      </c>
      <c r="M157" s="243">
        <v>-1195</v>
      </c>
    </row>
    <row r="158" spans="1:13" x14ac:dyDescent="0.2">
      <c r="A158" s="242" t="s">
        <v>204</v>
      </c>
      <c r="B158" s="241" t="s">
        <v>250</v>
      </c>
      <c r="C158" s="243">
        <v>-180</v>
      </c>
      <c r="D158" s="243">
        <v>-190</v>
      </c>
      <c r="E158" s="243">
        <v>10</v>
      </c>
      <c r="F158" s="243">
        <v>-209</v>
      </c>
      <c r="G158" s="243">
        <v>29</v>
      </c>
      <c r="H158" s="243">
        <v>-2209</v>
      </c>
      <c r="I158" s="243">
        <v>-2316</v>
      </c>
      <c r="J158" s="243">
        <v>107</v>
      </c>
      <c r="K158" s="243">
        <v>-2356</v>
      </c>
      <c r="L158" s="243">
        <v>147</v>
      </c>
      <c r="M158" s="243">
        <v>-2316</v>
      </c>
    </row>
    <row r="159" spans="1:13" x14ac:dyDescent="0.2">
      <c r="A159" s="242" t="s">
        <v>204</v>
      </c>
      <c r="B159" s="241" t="s">
        <v>251</v>
      </c>
      <c r="C159" s="243">
        <v>0</v>
      </c>
      <c r="D159" s="243">
        <v>-5</v>
      </c>
      <c r="E159" s="243">
        <v>5</v>
      </c>
      <c r="F159" s="243">
        <v>-1</v>
      </c>
      <c r="G159" s="243">
        <v>1</v>
      </c>
      <c r="H159" s="243">
        <v>-6</v>
      </c>
      <c r="I159" s="243">
        <v>-57</v>
      </c>
      <c r="J159" s="243">
        <v>51</v>
      </c>
      <c r="K159" s="243">
        <v>-864</v>
      </c>
      <c r="L159" s="243">
        <v>858</v>
      </c>
      <c r="M159" s="243">
        <v>-57</v>
      </c>
    </row>
    <row r="160" spans="1:13" x14ac:dyDescent="0.2">
      <c r="A160" s="242" t="s">
        <v>204</v>
      </c>
      <c r="B160" s="241" t="s">
        <v>252</v>
      </c>
      <c r="C160" s="243">
        <v>-6</v>
      </c>
      <c r="D160" s="243">
        <v>-4</v>
      </c>
      <c r="E160" s="243">
        <v>-2</v>
      </c>
      <c r="F160" s="243">
        <v>-1</v>
      </c>
      <c r="G160" s="243">
        <v>-5</v>
      </c>
      <c r="H160" s="243">
        <v>-24</v>
      </c>
      <c r="I160" s="243">
        <v>-49</v>
      </c>
      <c r="J160" s="243">
        <v>25</v>
      </c>
      <c r="K160" s="243">
        <v>-17</v>
      </c>
      <c r="L160" s="243">
        <v>-7</v>
      </c>
      <c r="M160" s="243">
        <v>-49</v>
      </c>
    </row>
    <row r="161" spans="1:13" x14ac:dyDescent="0.2">
      <c r="A161" s="242" t="s">
        <v>204</v>
      </c>
      <c r="B161" s="241" t="s">
        <v>253</v>
      </c>
      <c r="C161" s="243">
        <v>-139</v>
      </c>
      <c r="D161" s="243">
        <v>0</v>
      </c>
      <c r="E161" s="243">
        <v>-139</v>
      </c>
      <c r="F161" s="243">
        <v>-511</v>
      </c>
      <c r="G161" s="243">
        <v>372</v>
      </c>
      <c r="H161" s="243">
        <v>-789</v>
      </c>
      <c r="I161" s="243">
        <v>0</v>
      </c>
      <c r="J161" s="243">
        <v>-789</v>
      </c>
      <c r="K161" s="243">
        <v>-6254</v>
      </c>
      <c r="L161" s="243">
        <v>5465</v>
      </c>
      <c r="M161" s="243">
        <v>0</v>
      </c>
    </row>
    <row r="162" spans="1:13" x14ac:dyDescent="0.2">
      <c r="A162" s="242" t="s">
        <v>204</v>
      </c>
      <c r="B162" s="241" t="s">
        <v>254</v>
      </c>
      <c r="C162" s="243">
        <v>100</v>
      </c>
      <c r="D162" s="243">
        <v>-614</v>
      </c>
      <c r="E162" s="243">
        <v>714</v>
      </c>
      <c r="F162" s="243">
        <v>-95</v>
      </c>
      <c r="G162" s="243">
        <v>195</v>
      </c>
      <c r="H162" s="243">
        <v>-6784</v>
      </c>
      <c r="I162" s="243">
        <v>-7365</v>
      </c>
      <c r="J162" s="243">
        <v>581</v>
      </c>
      <c r="K162" s="243">
        <v>-1141</v>
      </c>
      <c r="L162" s="243">
        <v>-5643</v>
      </c>
      <c r="M162" s="243">
        <v>-7365</v>
      </c>
    </row>
    <row r="163" spans="1:13" x14ac:dyDescent="0.2">
      <c r="A163" s="242" t="s">
        <v>204</v>
      </c>
      <c r="B163" s="241" t="s">
        <v>255</v>
      </c>
      <c r="C163" s="243">
        <v>-6</v>
      </c>
      <c r="D163" s="243">
        <v>-83</v>
      </c>
      <c r="E163" s="243">
        <v>77</v>
      </c>
      <c r="F163" s="243">
        <v>-121</v>
      </c>
      <c r="G163" s="243">
        <v>115</v>
      </c>
      <c r="H163" s="243">
        <v>-1149</v>
      </c>
      <c r="I163" s="243">
        <v>-1000</v>
      </c>
      <c r="J163" s="243">
        <v>-149</v>
      </c>
      <c r="K163" s="243">
        <v>-1060</v>
      </c>
      <c r="L163" s="243">
        <v>-89</v>
      </c>
      <c r="M163" s="243">
        <v>-1000</v>
      </c>
    </row>
    <row r="164" spans="1:13" x14ac:dyDescent="0.2">
      <c r="A164" s="242" t="s">
        <v>204</v>
      </c>
      <c r="B164" s="241" t="s">
        <v>256</v>
      </c>
      <c r="C164" s="243">
        <v>-21</v>
      </c>
      <c r="D164" s="243">
        <v>0</v>
      </c>
      <c r="E164" s="243">
        <v>-21</v>
      </c>
      <c r="F164" s="243">
        <v>-21</v>
      </c>
      <c r="G164" s="243">
        <v>0</v>
      </c>
      <c r="H164" s="243">
        <v>-252</v>
      </c>
      <c r="I164" s="243">
        <v>0</v>
      </c>
      <c r="J164" s="243">
        <v>-252</v>
      </c>
      <c r="K164" s="243">
        <v>-249</v>
      </c>
      <c r="L164" s="243">
        <v>-3</v>
      </c>
      <c r="M164" s="243">
        <v>0</v>
      </c>
    </row>
    <row r="165" spans="1:13" x14ac:dyDescent="0.2">
      <c r="A165" s="242" t="s">
        <v>204</v>
      </c>
      <c r="B165" s="241" t="s">
        <v>257</v>
      </c>
      <c r="C165" s="243">
        <v>0</v>
      </c>
      <c r="D165" s="243">
        <v>0</v>
      </c>
      <c r="E165" s="243">
        <v>0</v>
      </c>
      <c r="F165" s="243">
        <v>0</v>
      </c>
      <c r="G165" s="243">
        <v>0</v>
      </c>
      <c r="H165" s="243">
        <v>-1</v>
      </c>
      <c r="I165" s="243">
        <v>0</v>
      </c>
      <c r="J165" s="243">
        <v>-1</v>
      </c>
      <c r="K165" s="243">
        <v>-26</v>
      </c>
      <c r="L165" s="243">
        <v>25</v>
      </c>
      <c r="M165" s="243">
        <v>0</v>
      </c>
    </row>
    <row r="166" spans="1:13" x14ac:dyDescent="0.2">
      <c r="A166" s="242" t="s">
        <v>204</v>
      </c>
      <c r="B166" s="241" t="s">
        <v>258</v>
      </c>
      <c r="C166" s="243">
        <v>0</v>
      </c>
      <c r="D166" s="243">
        <v>0</v>
      </c>
      <c r="E166" s="243">
        <v>0</v>
      </c>
      <c r="F166" s="243">
        <v>-4</v>
      </c>
      <c r="G166" s="243">
        <v>4</v>
      </c>
      <c r="H166" s="243">
        <v>-14</v>
      </c>
      <c r="I166" s="243">
        <v>0</v>
      </c>
      <c r="J166" s="243">
        <v>-14</v>
      </c>
      <c r="K166" s="243">
        <v>-4</v>
      </c>
      <c r="L166" s="243">
        <v>-10</v>
      </c>
      <c r="M166" s="243">
        <v>0</v>
      </c>
    </row>
    <row r="167" spans="1:13" x14ac:dyDescent="0.2">
      <c r="A167" s="242" t="s">
        <v>204</v>
      </c>
      <c r="B167" s="241" t="s">
        <v>259</v>
      </c>
      <c r="C167" s="243">
        <v>-6</v>
      </c>
      <c r="D167" s="243">
        <v>-7</v>
      </c>
      <c r="E167" s="243">
        <v>1</v>
      </c>
      <c r="F167" s="243">
        <v>0</v>
      </c>
      <c r="G167" s="243">
        <v>-6</v>
      </c>
      <c r="H167" s="243">
        <v>-99</v>
      </c>
      <c r="I167" s="243">
        <v>-86</v>
      </c>
      <c r="J167" s="243">
        <v>-13</v>
      </c>
      <c r="K167" s="243">
        <v>-135</v>
      </c>
      <c r="L167" s="243">
        <v>36</v>
      </c>
      <c r="M167" s="243">
        <v>-86</v>
      </c>
    </row>
    <row r="168" spans="1:13" x14ac:dyDescent="0.2">
      <c r="A168" s="242" t="s">
        <v>204</v>
      </c>
      <c r="B168" s="241" t="s">
        <v>260</v>
      </c>
      <c r="C168" s="243">
        <v>0</v>
      </c>
      <c r="D168" s="243">
        <v>0</v>
      </c>
      <c r="E168" s="243">
        <v>0</v>
      </c>
      <c r="F168" s="243">
        <v>0</v>
      </c>
      <c r="G168" s="243">
        <v>0</v>
      </c>
      <c r="H168" s="243">
        <v>0</v>
      </c>
      <c r="I168" s="243">
        <v>0</v>
      </c>
      <c r="J168" s="243">
        <v>0</v>
      </c>
      <c r="K168" s="243">
        <v>-1</v>
      </c>
      <c r="L168" s="243">
        <v>1</v>
      </c>
      <c r="M168" s="243">
        <v>0</v>
      </c>
    </row>
    <row r="169" spans="1:13" x14ac:dyDescent="0.2">
      <c r="A169" s="242" t="s">
        <v>204</v>
      </c>
      <c r="B169" s="241" t="s">
        <v>261</v>
      </c>
      <c r="C169" s="243">
        <v>-1</v>
      </c>
      <c r="D169" s="243">
        <v>0</v>
      </c>
      <c r="E169" s="243">
        <v>-1</v>
      </c>
      <c r="F169" s="243">
        <v>0</v>
      </c>
      <c r="G169" s="243">
        <v>-1</v>
      </c>
      <c r="H169" s="243">
        <v>-19</v>
      </c>
      <c r="I169" s="243">
        <v>0</v>
      </c>
      <c r="J169" s="243">
        <v>-19</v>
      </c>
      <c r="K169" s="243">
        <v>-8</v>
      </c>
      <c r="L169" s="243">
        <v>-11</v>
      </c>
      <c r="M169" s="243">
        <v>0</v>
      </c>
    </row>
    <row r="170" spans="1:13" x14ac:dyDescent="0.2">
      <c r="A170" s="242" t="s">
        <v>204</v>
      </c>
      <c r="B170" s="241" t="s">
        <v>262</v>
      </c>
      <c r="C170" s="243">
        <v>-33</v>
      </c>
      <c r="D170" s="243">
        <v>-35</v>
      </c>
      <c r="E170" s="243">
        <v>2</v>
      </c>
      <c r="F170" s="243">
        <v>-33</v>
      </c>
      <c r="G170" s="243">
        <v>0</v>
      </c>
      <c r="H170" s="243">
        <v>-425</v>
      </c>
      <c r="I170" s="243">
        <v>-420</v>
      </c>
      <c r="J170" s="243">
        <v>-5</v>
      </c>
      <c r="K170" s="243">
        <v>-411</v>
      </c>
      <c r="L170" s="243">
        <v>-14</v>
      </c>
      <c r="M170" s="243">
        <v>-420</v>
      </c>
    </row>
    <row r="171" spans="1:13" x14ac:dyDescent="0.2">
      <c r="A171" s="242" t="s">
        <v>204</v>
      </c>
      <c r="B171" s="241" t="s">
        <v>263</v>
      </c>
      <c r="C171" s="243">
        <v>61</v>
      </c>
      <c r="D171" s="243">
        <v>-65</v>
      </c>
      <c r="E171" s="243">
        <v>126</v>
      </c>
      <c r="F171" s="243">
        <v>19</v>
      </c>
      <c r="G171" s="243">
        <v>42</v>
      </c>
      <c r="H171" s="243">
        <v>-829</v>
      </c>
      <c r="I171" s="243">
        <v>-895</v>
      </c>
      <c r="J171" s="243">
        <v>66</v>
      </c>
      <c r="K171" s="243">
        <v>-867</v>
      </c>
      <c r="L171" s="243">
        <v>38</v>
      </c>
      <c r="M171" s="243">
        <v>-895</v>
      </c>
    </row>
    <row r="172" spans="1:13" x14ac:dyDescent="0.2">
      <c r="A172" s="242" t="s">
        <v>204</v>
      </c>
      <c r="B172" s="241" t="s">
        <v>434</v>
      </c>
      <c r="C172" s="243">
        <v>0</v>
      </c>
      <c r="D172" s="243">
        <v>0</v>
      </c>
      <c r="E172" s="243">
        <v>0</v>
      </c>
      <c r="F172" s="243">
        <v>0</v>
      </c>
      <c r="G172" s="243">
        <v>0</v>
      </c>
      <c r="H172" s="243">
        <v>0</v>
      </c>
      <c r="I172" s="243">
        <v>0</v>
      </c>
      <c r="J172" s="243">
        <v>0</v>
      </c>
      <c r="K172" s="243">
        <v>0</v>
      </c>
      <c r="L172" s="243">
        <v>0</v>
      </c>
      <c r="M172" s="243">
        <v>0</v>
      </c>
    </row>
    <row r="173" spans="1:13" x14ac:dyDescent="0.2">
      <c r="A173" s="242" t="s">
        <v>204</v>
      </c>
      <c r="B173" s="241" t="s">
        <v>264</v>
      </c>
      <c r="C173" s="243">
        <v>-2671</v>
      </c>
      <c r="D173" s="243">
        <v>-1263</v>
      </c>
      <c r="E173" s="243">
        <v>-1408</v>
      </c>
      <c r="F173" s="243">
        <v>-1532</v>
      </c>
      <c r="G173" s="243">
        <v>-1139</v>
      </c>
      <c r="H173" s="243">
        <v>-20060</v>
      </c>
      <c r="I173" s="243">
        <v>-15165</v>
      </c>
      <c r="J173" s="243">
        <v>-4895</v>
      </c>
      <c r="K173" s="243">
        <v>-17318</v>
      </c>
      <c r="L173" s="243">
        <v>-2742</v>
      </c>
      <c r="M173" s="243">
        <v>-15165</v>
      </c>
    </row>
    <row r="174" spans="1:13" x14ac:dyDescent="0.2">
      <c r="A174" s="242" t="s">
        <v>204</v>
      </c>
      <c r="B174" s="241" t="s">
        <v>265</v>
      </c>
      <c r="C174" s="243">
        <v>-430</v>
      </c>
      <c r="D174" s="243">
        <v>-287</v>
      </c>
      <c r="E174" s="243">
        <v>-143</v>
      </c>
      <c r="F174" s="243">
        <v>-118</v>
      </c>
      <c r="G174" s="243">
        <v>-312</v>
      </c>
      <c r="H174" s="243">
        <v>-5749</v>
      </c>
      <c r="I174" s="243">
        <v>-3439</v>
      </c>
      <c r="J174" s="243">
        <v>-2310</v>
      </c>
      <c r="K174" s="243">
        <v>-5387</v>
      </c>
      <c r="L174" s="243">
        <v>-362</v>
      </c>
      <c r="M174" s="243">
        <v>-3439</v>
      </c>
    </row>
    <row r="175" spans="1:13" x14ac:dyDescent="0.2">
      <c r="A175" s="242" t="s">
        <v>204</v>
      </c>
      <c r="B175" s="241" t="s">
        <v>266</v>
      </c>
      <c r="C175" s="243">
        <v>-2787</v>
      </c>
      <c r="D175" s="243">
        <v>-1655</v>
      </c>
      <c r="E175" s="243">
        <v>-1132</v>
      </c>
      <c r="F175" s="243">
        <v>-1215</v>
      </c>
      <c r="G175" s="243">
        <v>-1572</v>
      </c>
      <c r="H175" s="243">
        <v>-20489</v>
      </c>
      <c r="I175" s="243">
        <v>-22491</v>
      </c>
      <c r="J175" s="243">
        <v>2002</v>
      </c>
      <c r="K175" s="243">
        <v>-18985</v>
      </c>
      <c r="L175" s="243">
        <v>-1504</v>
      </c>
      <c r="M175" s="243">
        <v>-22491</v>
      </c>
    </row>
    <row r="176" spans="1:13" x14ac:dyDescent="0.2">
      <c r="A176" s="242" t="s">
        <v>204</v>
      </c>
      <c r="B176" s="241" t="s">
        <v>267</v>
      </c>
      <c r="C176" s="243">
        <v>0</v>
      </c>
      <c r="D176" s="243">
        <v>0</v>
      </c>
      <c r="E176" s="243">
        <v>0</v>
      </c>
      <c r="F176" s="243">
        <v>556</v>
      </c>
      <c r="G176" s="243">
        <v>-556</v>
      </c>
      <c r="H176" s="243">
        <v>0</v>
      </c>
      <c r="I176" s="243">
        <v>0</v>
      </c>
      <c r="J176" s="243">
        <v>0</v>
      </c>
      <c r="K176" s="243">
        <v>-3</v>
      </c>
      <c r="L176" s="243">
        <v>3</v>
      </c>
      <c r="M176" s="243">
        <v>0</v>
      </c>
    </row>
    <row r="177" spans="1:13" x14ac:dyDescent="0.2">
      <c r="A177" s="242" t="s">
        <v>204</v>
      </c>
      <c r="B177" s="241" t="s">
        <v>268</v>
      </c>
      <c r="C177" s="243">
        <v>-27</v>
      </c>
      <c r="D177" s="243">
        <v>0</v>
      </c>
      <c r="E177" s="243">
        <v>-27</v>
      </c>
      <c r="F177" s="243">
        <v>-17</v>
      </c>
      <c r="G177" s="243">
        <v>-10</v>
      </c>
      <c r="H177" s="243">
        <v>-544</v>
      </c>
      <c r="I177" s="243">
        <v>-307</v>
      </c>
      <c r="J177" s="243">
        <v>-237</v>
      </c>
      <c r="K177" s="243">
        <v>-210</v>
      </c>
      <c r="L177" s="243">
        <v>-334</v>
      </c>
      <c r="M177" s="243">
        <v>-307</v>
      </c>
    </row>
    <row r="178" spans="1:13" x14ac:dyDescent="0.2">
      <c r="A178" s="242" t="s">
        <v>204</v>
      </c>
      <c r="B178" s="241" t="s">
        <v>269</v>
      </c>
      <c r="C178" s="243">
        <v>0</v>
      </c>
      <c r="D178" s="243">
        <v>0</v>
      </c>
      <c r="E178" s="243">
        <v>0</v>
      </c>
      <c r="F178" s="243">
        <v>0</v>
      </c>
      <c r="G178" s="243">
        <v>0</v>
      </c>
      <c r="H178" s="243">
        <v>-1</v>
      </c>
      <c r="I178" s="243">
        <v>0</v>
      </c>
      <c r="J178" s="243">
        <v>-1</v>
      </c>
      <c r="K178" s="243">
        <v>-2</v>
      </c>
      <c r="L178" s="243">
        <v>1</v>
      </c>
      <c r="M178" s="243">
        <v>0</v>
      </c>
    </row>
    <row r="179" spans="1:13" x14ac:dyDescent="0.2">
      <c r="A179" s="242" t="s">
        <v>204</v>
      </c>
      <c r="B179" s="241" t="s">
        <v>270</v>
      </c>
      <c r="C179" s="243">
        <v>0</v>
      </c>
      <c r="D179" s="243">
        <v>0</v>
      </c>
      <c r="E179" s="243">
        <v>0</v>
      </c>
      <c r="F179" s="243">
        <v>0</v>
      </c>
      <c r="G179" s="243">
        <v>0</v>
      </c>
      <c r="H179" s="243">
        <v>0</v>
      </c>
      <c r="I179" s="243">
        <v>0</v>
      </c>
      <c r="J179" s="243">
        <v>0</v>
      </c>
      <c r="K179" s="243">
        <v>-3</v>
      </c>
      <c r="L179" s="243">
        <v>3</v>
      </c>
      <c r="M179" s="243">
        <v>0</v>
      </c>
    </row>
    <row r="180" spans="1:13" x14ac:dyDescent="0.2">
      <c r="A180" s="242" t="s">
        <v>204</v>
      </c>
      <c r="B180" s="241" t="s">
        <v>435</v>
      </c>
      <c r="C180" s="243">
        <v>0</v>
      </c>
      <c r="D180" s="243">
        <v>0</v>
      </c>
      <c r="E180" s="243">
        <v>0</v>
      </c>
      <c r="F180" s="243">
        <v>0</v>
      </c>
      <c r="G180" s="243">
        <v>0</v>
      </c>
      <c r="H180" s="243">
        <v>3</v>
      </c>
      <c r="I180" s="243">
        <v>0</v>
      </c>
      <c r="J180" s="243">
        <v>3</v>
      </c>
      <c r="K180" s="243">
        <v>0</v>
      </c>
      <c r="L180" s="243">
        <v>3</v>
      </c>
      <c r="M180" s="243">
        <v>0</v>
      </c>
    </row>
    <row r="181" spans="1:13" x14ac:dyDescent="0.2">
      <c r="A181" s="242" t="s">
        <v>204</v>
      </c>
      <c r="B181" s="241" t="s">
        <v>271</v>
      </c>
      <c r="C181" s="243">
        <v>-197</v>
      </c>
      <c r="D181" s="243">
        <v>-44</v>
      </c>
      <c r="E181" s="243">
        <v>-153</v>
      </c>
      <c r="F181" s="243">
        <v>-93</v>
      </c>
      <c r="G181" s="243">
        <v>-104</v>
      </c>
      <c r="H181" s="243">
        <v>-1341</v>
      </c>
      <c r="I181" s="243">
        <v>-529</v>
      </c>
      <c r="J181" s="243">
        <v>-812</v>
      </c>
      <c r="K181" s="243">
        <v>-1074</v>
      </c>
      <c r="L181" s="243">
        <v>-267</v>
      </c>
      <c r="M181" s="243">
        <v>-529</v>
      </c>
    </row>
    <row r="182" spans="1:13" x14ac:dyDescent="0.2">
      <c r="A182" s="242" t="s">
        <v>204</v>
      </c>
      <c r="B182" s="241" t="s">
        <v>272</v>
      </c>
      <c r="C182" s="243">
        <v>-1318</v>
      </c>
      <c r="D182" s="243">
        <v>-1059</v>
      </c>
      <c r="E182" s="243">
        <v>-259</v>
      </c>
      <c r="F182" s="243">
        <v>-451</v>
      </c>
      <c r="G182" s="243">
        <v>-867</v>
      </c>
      <c r="H182" s="243">
        <v>-11272</v>
      </c>
      <c r="I182" s="243">
        <v>-12708</v>
      </c>
      <c r="J182" s="243">
        <v>1436</v>
      </c>
      <c r="K182" s="243">
        <v>-7354</v>
      </c>
      <c r="L182" s="243">
        <v>-3918</v>
      </c>
      <c r="M182" s="243">
        <v>-12708</v>
      </c>
    </row>
    <row r="183" spans="1:13" x14ac:dyDescent="0.2">
      <c r="A183" s="242" t="s">
        <v>204</v>
      </c>
      <c r="B183" s="241" t="s">
        <v>273</v>
      </c>
      <c r="C183" s="243">
        <v>-1</v>
      </c>
      <c r="D183" s="243">
        <v>0</v>
      </c>
      <c r="E183" s="243">
        <v>-1</v>
      </c>
      <c r="F183" s="243">
        <v>-21</v>
      </c>
      <c r="G183" s="243">
        <v>20</v>
      </c>
      <c r="H183" s="243">
        <v>-5</v>
      </c>
      <c r="I183" s="243">
        <v>0</v>
      </c>
      <c r="J183" s="243">
        <v>-5</v>
      </c>
      <c r="K183" s="243">
        <v>-132</v>
      </c>
      <c r="L183" s="243">
        <v>127</v>
      </c>
      <c r="M183" s="243">
        <v>0</v>
      </c>
    </row>
    <row r="184" spans="1:13" x14ac:dyDescent="0.2">
      <c r="A184" s="242" t="s">
        <v>204</v>
      </c>
      <c r="B184" s="241" t="s">
        <v>274</v>
      </c>
      <c r="C184" s="243">
        <v>0</v>
      </c>
      <c r="D184" s="243">
        <v>0</v>
      </c>
      <c r="E184" s="243">
        <v>0</v>
      </c>
      <c r="F184" s="243">
        <v>0</v>
      </c>
      <c r="G184" s="243">
        <v>0</v>
      </c>
      <c r="H184" s="243">
        <v>0</v>
      </c>
      <c r="I184" s="243">
        <v>0</v>
      </c>
      <c r="J184" s="243">
        <v>0</v>
      </c>
      <c r="K184" s="243">
        <v>0</v>
      </c>
      <c r="L184" s="243">
        <v>0</v>
      </c>
      <c r="M184" s="243">
        <v>0</v>
      </c>
    </row>
    <row r="185" spans="1:13" x14ac:dyDescent="0.2">
      <c r="A185" s="242" t="s">
        <v>204</v>
      </c>
      <c r="B185" s="241" t="s">
        <v>275</v>
      </c>
      <c r="C185" s="243">
        <v>-6</v>
      </c>
      <c r="D185" s="243">
        <v>-21</v>
      </c>
      <c r="E185" s="243">
        <v>15</v>
      </c>
      <c r="F185" s="243">
        <v>-13</v>
      </c>
      <c r="G185" s="243">
        <v>7</v>
      </c>
      <c r="H185" s="243">
        <v>-185</v>
      </c>
      <c r="I185" s="243">
        <v>-253</v>
      </c>
      <c r="J185" s="243">
        <v>68</v>
      </c>
      <c r="K185" s="243">
        <v>-210</v>
      </c>
      <c r="L185" s="243">
        <v>25</v>
      </c>
      <c r="M185" s="243">
        <v>-253</v>
      </c>
    </row>
    <row r="186" spans="1:13" x14ac:dyDescent="0.2">
      <c r="A186" s="242" t="s">
        <v>204</v>
      </c>
      <c r="B186" s="241" t="s">
        <v>276</v>
      </c>
      <c r="C186" s="243">
        <v>-6</v>
      </c>
      <c r="D186" s="243">
        <v>0</v>
      </c>
      <c r="E186" s="243">
        <v>-6</v>
      </c>
      <c r="F186" s="243">
        <v>-17</v>
      </c>
      <c r="G186" s="243">
        <v>11</v>
      </c>
      <c r="H186" s="243">
        <v>-116</v>
      </c>
      <c r="I186" s="243">
        <v>0</v>
      </c>
      <c r="J186" s="243">
        <v>-116</v>
      </c>
      <c r="K186" s="243">
        <v>-113</v>
      </c>
      <c r="L186" s="243">
        <v>-3</v>
      </c>
      <c r="M186" s="243">
        <v>0</v>
      </c>
    </row>
    <row r="187" spans="1:13" x14ac:dyDescent="0.2">
      <c r="A187" s="242" t="s">
        <v>204</v>
      </c>
      <c r="B187" s="241" t="s">
        <v>277</v>
      </c>
      <c r="C187" s="243">
        <v>-197</v>
      </c>
      <c r="D187" s="243">
        <v>1678</v>
      </c>
      <c r="E187" s="243">
        <v>-1875</v>
      </c>
      <c r="F187" s="243">
        <v>-568</v>
      </c>
      <c r="G187" s="243">
        <v>371</v>
      </c>
      <c r="H187" s="243">
        <v>-2554</v>
      </c>
      <c r="I187" s="243">
        <v>19391</v>
      </c>
      <c r="J187" s="243">
        <v>-21945</v>
      </c>
      <c r="K187" s="243">
        <v>-3123</v>
      </c>
      <c r="L187" s="243">
        <v>569</v>
      </c>
      <c r="M187" s="243">
        <v>19391</v>
      </c>
    </row>
    <row r="188" spans="1:13" x14ac:dyDescent="0.2">
      <c r="A188" s="242" t="s">
        <v>204</v>
      </c>
      <c r="B188" s="241" t="s">
        <v>278</v>
      </c>
      <c r="C188" s="243">
        <v>0</v>
      </c>
      <c r="D188" s="243">
        <v>-1</v>
      </c>
      <c r="E188" s="243">
        <v>1</v>
      </c>
      <c r="F188" s="243">
        <v>0</v>
      </c>
      <c r="G188" s="243">
        <v>0</v>
      </c>
      <c r="H188" s="243">
        <v>0</v>
      </c>
      <c r="I188" s="243">
        <v>-11</v>
      </c>
      <c r="J188" s="243">
        <v>11</v>
      </c>
      <c r="K188" s="243">
        <v>0</v>
      </c>
      <c r="L188" s="243">
        <v>0</v>
      </c>
      <c r="M188" s="243">
        <v>-11</v>
      </c>
    </row>
    <row r="189" spans="1:13" x14ac:dyDescent="0.2">
      <c r="A189" s="242" t="s">
        <v>204</v>
      </c>
      <c r="B189" s="241" t="s">
        <v>279</v>
      </c>
      <c r="C189" s="243">
        <v>0</v>
      </c>
      <c r="D189" s="243">
        <v>0</v>
      </c>
      <c r="E189" s="243">
        <v>0</v>
      </c>
      <c r="F189" s="243">
        <v>0</v>
      </c>
      <c r="G189" s="243">
        <v>0</v>
      </c>
      <c r="H189" s="243">
        <v>0</v>
      </c>
      <c r="I189" s="243">
        <v>0</v>
      </c>
      <c r="J189" s="243">
        <v>0</v>
      </c>
      <c r="K189" s="243">
        <v>0</v>
      </c>
      <c r="L189" s="243">
        <v>0</v>
      </c>
      <c r="M189" s="243">
        <v>0</v>
      </c>
    </row>
    <row r="190" spans="1:13" x14ac:dyDescent="0.2">
      <c r="A190" s="242" t="s">
        <v>204</v>
      </c>
      <c r="B190" s="241" t="s">
        <v>280</v>
      </c>
      <c r="C190" s="243">
        <v>0</v>
      </c>
      <c r="D190" s="243">
        <v>0</v>
      </c>
      <c r="E190" s="243">
        <v>0</v>
      </c>
      <c r="F190" s="243">
        <v>0</v>
      </c>
      <c r="G190" s="243">
        <v>0</v>
      </c>
      <c r="H190" s="243">
        <v>0</v>
      </c>
      <c r="I190" s="243">
        <v>0</v>
      </c>
      <c r="J190" s="243">
        <v>0</v>
      </c>
      <c r="K190" s="243">
        <v>0</v>
      </c>
      <c r="L190" s="243">
        <v>0</v>
      </c>
      <c r="M190" s="243">
        <v>0</v>
      </c>
    </row>
    <row r="191" spans="1:13" x14ac:dyDescent="0.2">
      <c r="A191" s="242" t="s">
        <v>204</v>
      </c>
      <c r="B191" s="241" t="s">
        <v>281</v>
      </c>
      <c r="C191" s="243">
        <v>0</v>
      </c>
      <c r="D191" s="243">
        <v>0</v>
      </c>
      <c r="E191" s="243">
        <v>0</v>
      </c>
      <c r="F191" s="243">
        <v>0</v>
      </c>
      <c r="G191" s="243">
        <v>0</v>
      </c>
      <c r="H191" s="243">
        <v>0</v>
      </c>
      <c r="I191" s="243">
        <v>0</v>
      </c>
      <c r="J191" s="243">
        <v>0</v>
      </c>
      <c r="K191" s="243">
        <v>0</v>
      </c>
      <c r="L191" s="243">
        <v>0</v>
      </c>
      <c r="M191" s="243">
        <v>0</v>
      </c>
    </row>
    <row r="192" spans="1:13" x14ac:dyDescent="0.2">
      <c r="A192" s="242" t="s">
        <v>204</v>
      </c>
      <c r="B192" s="241" t="s">
        <v>282</v>
      </c>
      <c r="C192" s="243">
        <v>-1</v>
      </c>
      <c r="D192" s="243">
        <v>0</v>
      </c>
      <c r="E192" s="243">
        <v>-1</v>
      </c>
      <c r="F192" s="243">
        <v>0</v>
      </c>
      <c r="G192" s="243">
        <v>-1</v>
      </c>
      <c r="H192" s="243">
        <v>-10</v>
      </c>
      <c r="I192" s="243">
        <v>0</v>
      </c>
      <c r="J192" s="243">
        <v>-10</v>
      </c>
      <c r="K192" s="243">
        <v>-44</v>
      </c>
      <c r="L192" s="243">
        <v>34</v>
      </c>
      <c r="M192" s="243">
        <v>0</v>
      </c>
    </row>
    <row r="193" spans="1:13" x14ac:dyDescent="0.2">
      <c r="A193" s="242" t="s">
        <v>204</v>
      </c>
      <c r="B193" s="241" t="s">
        <v>283</v>
      </c>
      <c r="C193" s="243">
        <v>-2</v>
      </c>
      <c r="D193" s="243">
        <v>0</v>
      </c>
      <c r="E193" s="243">
        <v>-2</v>
      </c>
      <c r="F193" s="243">
        <v>-2</v>
      </c>
      <c r="G193" s="243">
        <v>0</v>
      </c>
      <c r="H193" s="243">
        <v>-529</v>
      </c>
      <c r="I193" s="243">
        <v>-503</v>
      </c>
      <c r="J193" s="243">
        <v>-26</v>
      </c>
      <c r="K193" s="243">
        <v>-26</v>
      </c>
      <c r="L193" s="243">
        <v>-503</v>
      </c>
      <c r="M193" s="243">
        <v>-503</v>
      </c>
    </row>
    <row r="194" spans="1:13" x14ac:dyDescent="0.2">
      <c r="A194" s="242" t="s">
        <v>204</v>
      </c>
      <c r="B194" s="241" t="s">
        <v>284</v>
      </c>
      <c r="C194" s="243">
        <v>0</v>
      </c>
      <c r="D194" s="243">
        <v>0</v>
      </c>
      <c r="E194" s="243">
        <v>0</v>
      </c>
      <c r="F194" s="243">
        <v>0</v>
      </c>
      <c r="G194" s="243">
        <v>0</v>
      </c>
      <c r="H194" s="243">
        <v>-1</v>
      </c>
      <c r="I194" s="243">
        <v>0</v>
      </c>
      <c r="J194" s="243">
        <v>-1</v>
      </c>
      <c r="K194" s="243">
        <v>-1</v>
      </c>
      <c r="L194" s="243">
        <v>0</v>
      </c>
      <c r="M194" s="243">
        <v>0</v>
      </c>
    </row>
    <row r="195" spans="1:13" x14ac:dyDescent="0.2">
      <c r="A195" s="242" t="s">
        <v>204</v>
      </c>
      <c r="B195" s="241" t="s">
        <v>285</v>
      </c>
      <c r="C195" s="243">
        <v>0</v>
      </c>
      <c r="D195" s="243">
        <v>0</v>
      </c>
      <c r="E195" s="243">
        <v>0</v>
      </c>
      <c r="F195" s="243">
        <v>-357</v>
      </c>
      <c r="G195" s="243">
        <v>357</v>
      </c>
      <c r="H195" s="243">
        <v>0</v>
      </c>
      <c r="I195" s="243">
        <v>0</v>
      </c>
      <c r="J195" s="243">
        <v>0</v>
      </c>
      <c r="K195" s="243">
        <v>-357</v>
      </c>
      <c r="L195" s="243">
        <v>357</v>
      </c>
      <c r="M195" s="243">
        <v>0</v>
      </c>
    </row>
    <row r="196" spans="1:13" x14ac:dyDescent="0.2">
      <c r="A196" s="242" t="s">
        <v>204</v>
      </c>
      <c r="B196" s="241" t="s">
        <v>286</v>
      </c>
      <c r="C196" s="243">
        <v>-112</v>
      </c>
      <c r="D196" s="243">
        <v>0</v>
      </c>
      <c r="E196" s="243">
        <v>-112</v>
      </c>
      <c r="F196" s="243">
        <v>-74</v>
      </c>
      <c r="G196" s="243">
        <v>-38</v>
      </c>
      <c r="H196" s="243">
        <v>-116</v>
      </c>
      <c r="I196" s="243">
        <v>0</v>
      </c>
      <c r="J196" s="243">
        <v>-116</v>
      </c>
      <c r="K196" s="243">
        <v>-74</v>
      </c>
      <c r="L196" s="243">
        <v>-42</v>
      </c>
      <c r="M196" s="243">
        <v>0</v>
      </c>
    </row>
    <row r="197" spans="1:13" x14ac:dyDescent="0.2">
      <c r="A197" s="242" t="s">
        <v>204</v>
      </c>
      <c r="B197" s="241" t="s">
        <v>287</v>
      </c>
      <c r="C197" s="243">
        <v>0</v>
      </c>
      <c r="D197" s="243">
        <v>0</v>
      </c>
      <c r="E197" s="243">
        <v>0</v>
      </c>
      <c r="F197" s="243">
        <v>-7</v>
      </c>
      <c r="G197" s="243">
        <v>7</v>
      </c>
      <c r="H197" s="243">
        <v>-10</v>
      </c>
      <c r="I197" s="243">
        <v>0</v>
      </c>
      <c r="J197" s="243">
        <v>-10</v>
      </c>
      <c r="K197" s="243">
        <v>-57</v>
      </c>
      <c r="L197" s="243">
        <v>47</v>
      </c>
      <c r="M197" s="243">
        <v>0</v>
      </c>
    </row>
    <row r="198" spans="1:13" x14ac:dyDescent="0.2">
      <c r="A198" s="242" t="s">
        <v>204</v>
      </c>
      <c r="B198" s="241" t="s">
        <v>288</v>
      </c>
      <c r="C198" s="243">
        <v>-3868</v>
      </c>
      <c r="D198" s="243">
        <v>-3868</v>
      </c>
      <c r="E198" s="243">
        <v>0</v>
      </c>
      <c r="F198" s="243">
        <v>-3599</v>
      </c>
      <c r="G198" s="243">
        <v>-269</v>
      </c>
      <c r="H198" s="243">
        <v>-46414</v>
      </c>
      <c r="I198" s="243">
        <v>-46414</v>
      </c>
      <c r="J198" s="243">
        <v>0</v>
      </c>
      <c r="K198" s="243">
        <v>-43183</v>
      </c>
      <c r="L198" s="243">
        <v>-3231</v>
      </c>
      <c r="M198" s="243">
        <v>-46414</v>
      </c>
    </row>
    <row r="199" spans="1:13" x14ac:dyDescent="0.2">
      <c r="A199" s="242" t="s">
        <v>204</v>
      </c>
      <c r="B199" s="244" t="s">
        <v>102</v>
      </c>
      <c r="C199" s="245">
        <v>-13038</v>
      </c>
      <c r="D199" s="245">
        <v>-8759</v>
      </c>
      <c r="E199" s="245">
        <v>-4279</v>
      </c>
      <c r="F199" s="245">
        <v>-10198</v>
      </c>
      <c r="G199" s="245">
        <v>-2840</v>
      </c>
      <c r="H199" s="245">
        <v>-136593</v>
      </c>
      <c r="I199" s="245">
        <v>-108097</v>
      </c>
      <c r="J199" s="245">
        <v>-28496</v>
      </c>
      <c r="K199" s="245">
        <v>-123550</v>
      </c>
      <c r="L199" s="245">
        <v>-13043</v>
      </c>
      <c r="M199" s="246">
        <v>-108097</v>
      </c>
    </row>
    <row r="200" spans="1:13" x14ac:dyDescent="0.2">
      <c r="A200" s="242" t="s">
        <v>289</v>
      </c>
      <c r="B200" s="241" t="s">
        <v>290</v>
      </c>
      <c r="C200" s="243">
        <v>-28356</v>
      </c>
      <c r="D200" s="243">
        <v>-30601</v>
      </c>
      <c r="E200" s="243">
        <v>2245</v>
      </c>
      <c r="F200" s="243">
        <v>-14745</v>
      </c>
      <c r="G200" s="243">
        <v>-13611</v>
      </c>
      <c r="H200" s="243">
        <v>-322559</v>
      </c>
      <c r="I200" s="243">
        <v>-350938</v>
      </c>
      <c r="J200" s="243">
        <v>28379</v>
      </c>
      <c r="K200" s="243">
        <v>-173703</v>
      </c>
      <c r="L200" s="243">
        <v>-148856</v>
      </c>
      <c r="M200" s="243">
        <v>-350938</v>
      </c>
    </row>
    <row r="201" spans="1:13" x14ac:dyDescent="0.2">
      <c r="A201" s="242" t="s">
        <v>289</v>
      </c>
      <c r="B201" s="241" t="s">
        <v>291</v>
      </c>
      <c r="C201" s="243">
        <v>-1994</v>
      </c>
      <c r="D201" s="243">
        <v>-1290</v>
      </c>
      <c r="E201" s="243">
        <v>-704</v>
      </c>
      <c r="F201" s="243">
        <v>-743</v>
      </c>
      <c r="G201" s="243">
        <v>-1251</v>
      </c>
      <c r="H201" s="243">
        <v>-21074</v>
      </c>
      <c r="I201" s="243">
        <v>-16702</v>
      </c>
      <c r="J201" s="243">
        <v>-4372</v>
      </c>
      <c r="K201" s="243">
        <v>-8373</v>
      </c>
      <c r="L201" s="243">
        <v>-12701</v>
      </c>
      <c r="M201" s="243">
        <v>-16702</v>
      </c>
    </row>
    <row r="202" spans="1:13" x14ac:dyDescent="0.2">
      <c r="A202" s="242" t="s">
        <v>289</v>
      </c>
      <c r="B202" s="241" t="s">
        <v>292</v>
      </c>
      <c r="C202" s="243">
        <v>-1</v>
      </c>
      <c r="D202" s="243">
        <v>0</v>
      </c>
      <c r="E202" s="243">
        <v>-1</v>
      </c>
      <c r="F202" s="243">
        <v>0</v>
      </c>
      <c r="G202" s="243">
        <v>-1</v>
      </c>
      <c r="H202" s="243">
        <v>-29</v>
      </c>
      <c r="I202" s="243">
        <v>0</v>
      </c>
      <c r="J202" s="243">
        <v>-29</v>
      </c>
      <c r="K202" s="243">
        <v>860</v>
      </c>
      <c r="L202" s="243">
        <v>-889</v>
      </c>
      <c r="M202" s="243">
        <v>0</v>
      </c>
    </row>
    <row r="203" spans="1:13" x14ac:dyDescent="0.2">
      <c r="A203" s="242" t="s">
        <v>289</v>
      </c>
      <c r="B203" s="241" t="s">
        <v>293</v>
      </c>
      <c r="C203" s="243">
        <v>0</v>
      </c>
      <c r="D203" s="243">
        <v>0</v>
      </c>
      <c r="E203" s="243">
        <v>0</v>
      </c>
      <c r="F203" s="243">
        <v>0</v>
      </c>
      <c r="G203" s="243">
        <v>0</v>
      </c>
      <c r="H203" s="243">
        <v>0</v>
      </c>
      <c r="I203" s="243">
        <v>0</v>
      </c>
      <c r="J203" s="243">
        <v>0</v>
      </c>
      <c r="K203" s="243">
        <v>-175</v>
      </c>
      <c r="L203" s="243">
        <v>175</v>
      </c>
      <c r="M203" s="243">
        <v>0</v>
      </c>
    </row>
    <row r="204" spans="1:13" x14ac:dyDescent="0.2">
      <c r="A204" s="242" t="s">
        <v>289</v>
      </c>
      <c r="B204" s="241" t="s">
        <v>294</v>
      </c>
      <c r="C204" s="243">
        <v>-3082</v>
      </c>
      <c r="D204" s="243">
        <v>-3796</v>
      </c>
      <c r="E204" s="243">
        <v>714</v>
      </c>
      <c r="F204" s="243">
        <v>-2072</v>
      </c>
      <c r="G204" s="243">
        <v>-1010</v>
      </c>
      <c r="H204" s="243">
        <v>-54027</v>
      </c>
      <c r="I204" s="243">
        <v>-61621</v>
      </c>
      <c r="J204" s="243">
        <v>7594</v>
      </c>
      <c r="K204" s="243">
        <v>-27150</v>
      </c>
      <c r="L204" s="243">
        <v>-26877</v>
      </c>
      <c r="M204" s="243">
        <v>-61621</v>
      </c>
    </row>
    <row r="205" spans="1:13" x14ac:dyDescent="0.2">
      <c r="A205" s="242" t="s">
        <v>289</v>
      </c>
      <c r="B205" s="241" t="s">
        <v>295</v>
      </c>
      <c r="C205" s="243">
        <v>-1062</v>
      </c>
      <c r="D205" s="243">
        <v>-271</v>
      </c>
      <c r="E205" s="243">
        <v>-791</v>
      </c>
      <c r="F205" s="243">
        <v>-675</v>
      </c>
      <c r="G205" s="243">
        <v>-387</v>
      </c>
      <c r="H205" s="243">
        <v>-14525</v>
      </c>
      <c r="I205" s="243">
        <v>-13646</v>
      </c>
      <c r="J205" s="243">
        <v>-879</v>
      </c>
      <c r="K205" s="243">
        <v>-6347</v>
      </c>
      <c r="L205" s="243">
        <v>-8178</v>
      </c>
      <c r="M205" s="243">
        <v>-13646</v>
      </c>
    </row>
    <row r="206" spans="1:13" x14ac:dyDescent="0.2">
      <c r="A206" s="242" t="s">
        <v>289</v>
      </c>
      <c r="B206" s="241" t="s">
        <v>296</v>
      </c>
      <c r="C206" s="243">
        <v>-13</v>
      </c>
      <c r="D206" s="243">
        <v>0</v>
      </c>
      <c r="E206" s="243">
        <v>-13</v>
      </c>
      <c r="F206" s="243">
        <v>-3</v>
      </c>
      <c r="G206" s="243">
        <v>-10</v>
      </c>
      <c r="H206" s="243">
        <v>-81</v>
      </c>
      <c r="I206" s="243">
        <v>0</v>
      </c>
      <c r="J206" s="243">
        <v>-81</v>
      </c>
      <c r="K206" s="243">
        <v>-15</v>
      </c>
      <c r="L206" s="243">
        <v>-66</v>
      </c>
      <c r="M206" s="243">
        <v>0</v>
      </c>
    </row>
    <row r="207" spans="1:13" x14ac:dyDescent="0.2">
      <c r="A207" s="242" t="s">
        <v>289</v>
      </c>
      <c r="B207" s="241" t="s">
        <v>297</v>
      </c>
      <c r="C207" s="243">
        <v>-1680</v>
      </c>
      <c r="D207" s="243">
        <v>-1458</v>
      </c>
      <c r="E207" s="243">
        <v>-222</v>
      </c>
      <c r="F207" s="243">
        <v>-625</v>
      </c>
      <c r="G207" s="243">
        <v>-1055</v>
      </c>
      <c r="H207" s="243">
        <v>-22193</v>
      </c>
      <c r="I207" s="243">
        <v>-19341</v>
      </c>
      <c r="J207" s="243">
        <v>-2852</v>
      </c>
      <c r="K207" s="243">
        <v>-8262</v>
      </c>
      <c r="L207" s="243">
        <v>-13931</v>
      </c>
      <c r="M207" s="243">
        <v>-19341</v>
      </c>
    </row>
    <row r="208" spans="1:13" x14ac:dyDescent="0.2">
      <c r="A208" s="242" t="s">
        <v>289</v>
      </c>
      <c r="B208" s="241" t="s">
        <v>298</v>
      </c>
      <c r="C208" s="243">
        <v>-754</v>
      </c>
      <c r="D208" s="243">
        <v>-169</v>
      </c>
      <c r="E208" s="243">
        <v>-585</v>
      </c>
      <c r="F208" s="243">
        <v>-23</v>
      </c>
      <c r="G208" s="243">
        <v>-731</v>
      </c>
      <c r="H208" s="243">
        <v>-2620</v>
      </c>
      <c r="I208" s="243">
        <v>-2002</v>
      </c>
      <c r="J208" s="243">
        <v>-618</v>
      </c>
      <c r="K208" s="243">
        <v>-451</v>
      </c>
      <c r="L208" s="243">
        <v>-2169</v>
      </c>
      <c r="M208" s="243">
        <v>-2002</v>
      </c>
    </row>
    <row r="209" spans="1:13" x14ac:dyDescent="0.2">
      <c r="A209" s="242" t="s">
        <v>289</v>
      </c>
      <c r="B209" s="241" t="s">
        <v>299</v>
      </c>
      <c r="C209" s="243">
        <v>-29</v>
      </c>
      <c r="D209" s="243">
        <v>0</v>
      </c>
      <c r="E209" s="243">
        <v>-29</v>
      </c>
      <c r="F209" s="243">
        <v>-28</v>
      </c>
      <c r="G209" s="243">
        <v>-1</v>
      </c>
      <c r="H209" s="243">
        <v>-263</v>
      </c>
      <c r="I209" s="243">
        <v>0</v>
      </c>
      <c r="J209" s="243">
        <v>-263</v>
      </c>
      <c r="K209" s="243">
        <v>-256</v>
      </c>
      <c r="L209" s="243">
        <v>-7</v>
      </c>
      <c r="M209" s="243">
        <v>0</v>
      </c>
    </row>
    <row r="210" spans="1:13" x14ac:dyDescent="0.2">
      <c r="A210" s="242" t="s">
        <v>289</v>
      </c>
      <c r="B210" s="241" t="s">
        <v>300</v>
      </c>
      <c r="C210" s="243">
        <v>0</v>
      </c>
      <c r="D210" s="243">
        <v>0</v>
      </c>
      <c r="E210" s="243">
        <v>0</v>
      </c>
      <c r="F210" s="243">
        <v>0</v>
      </c>
      <c r="G210" s="243">
        <v>0</v>
      </c>
      <c r="H210" s="243">
        <v>0</v>
      </c>
      <c r="I210" s="243">
        <v>0</v>
      </c>
      <c r="J210" s="243">
        <v>0</v>
      </c>
      <c r="K210" s="243">
        <v>-1</v>
      </c>
      <c r="L210" s="243">
        <v>1</v>
      </c>
      <c r="M210" s="243">
        <v>0</v>
      </c>
    </row>
    <row r="211" spans="1:13" x14ac:dyDescent="0.2">
      <c r="A211" s="242" t="s">
        <v>289</v>
      </c>
      <c r="B211" s="241" t="s">
        <v>301</v>
      </c>
      <c r="C211" s="243">
        <v>-882</v>
      </c>
      <c r="D211" s="243">
        <v>-903</v>
      </c>
      <c r="E211" s="243">
        <v>21</v>
      </c>
      <c r="F211" s="243">
        <v>-328</v>
      </c>
      <c r="G211" s="243">
        <v>-554</v>
      </c>
      <c r="H211" s="243">
        <v>-13047</v>
      </c>
      <c r="I211" s="243">
        <v>-10049</v>
      </c>
      <c r="J211" s="243">
        <v>-2998</v>
      </c>
      <c r="K211" s="243">
        <v>-4821</v>
      </c>
      <c r="L211" s="243">
        <v>-8226</v>
      </c>
      <c r="M211" s="243">
        <v>-10049</v>
      </c>
    </row>
    <row r="212" spans="1:13" x14ac:dyDescent="0.2">
      <c r="A212" s="242" t="s">
        <v>289</v>
      </c>
      <c r="B212" s="241" t="s">
        <v>302</v>
      </c>
      <c r="C212" s="243">
        <v>-30</v>
      </c>
      <c r="D212" s="243">
        <v>0</v>
      </c>
      <c r="E212" s="243">
        <v>-30</v>
      </c>
      <c r="F212" s="243">
        <v>-16</v>
      </c>
      <c r="G212" s="243">
        <v>-14</v>
      </c>
      <c r="H212" s="243">
        <v>-299</v>
      </c>
      <c r="I212" s="243">
        <v>0</v>
      </c>
      <c r="J212" s="243">
        <v>-299</v>
      </c>
      <c r="K212" s="243">
        <v>-208</v>
      </c>
      <c r="L212" s="243">
        <v>-91</v>
      </c>
      <c r="M212" s="243">
        <v>0</v>
      </c>
    </row>
    <row r="213" spans="1:13" x14ac:dyDescent="0.2">
      <c r="A213" s="242" t="s">
        <v>289</v>
      </c>
      <c r="B213" s="241" t="s">
        <v>303</v>
      </c>
      <c r="C213" s="243">
        <v>-145</v>
      </c>
      <c r="D213" s="243">
        <v>0</v>
      </c>
      <c r="E213" s="243">
        <v>-145</v>
      </c>
      <c r="F213" s="243">
        <v>-38</v>
      </c>
      <c r="G213" s="243">
        <v>-107</v>
      </c>
      <c r="H213" s="243">
        <v>-1649</v>
      </c>
      <c r="I213" s="243">
        <v>0</v>
      </c>
      <c r="J213" s="243">
        <v>-1649</v>
      </c>
      <c r="K213" s="243">
        <v>-645</v>
      </c>
      <c r="L213" s="243">
        <v>-1004</v>
      </c>
      <c r="M213" s="243">
        <v>0</v>
      </c>
    </row>
    <row r="214" spans="1:13" x14ac:dyDescent="0.2">
      <c r="A214" s="242" t="s">
        <v>289</v>
      </c>
      <c r="B214" s="241" t="s">
        <v>304</v>
      </c>
      <c r="C214" s="243">
        <v>-653</v>
      </c>
      <c r="D214" s="243">
        <v>0</v>
      </c>
      <c r="E214" s="243">
        <v>-653</v>
      </c>
      <c r="F214" s="243">
        <v>122</v>
      </c>
      <c r="G214" s="243">
        <v>-775</v>
      </c>
      <c r="H214" s="243">
        <v>1270</v>
      </c>
      <c r="I214" s="243">
        <v>0</v>
      </c>
      <c r="J214" s="243">
        <v>1270</v>
      </c>
      <c r="K214" s="243">
        <v>-3019</v>
      </c>
      <c r="L214" s="243">
        <v>4289</v>
      </c>
      <c r="M214" s="243">
        <v>0</v>
      </c>
    </row>
    <row r="215" spans="1:13" x14ac:dyDescent="0.2">
      <c r="A215" s="242" t="s">
        <v>289</v>
      </c>
      <c r="B215" s="241" t="s">
        <v>305</v>
      </c>
      <c r="C215" s="243">
        <v>0</v>
      </c>
      <c r="D215" s="243">
        <v>0</v>
      </c>
      <c r="E215" s="243">
        <v>0</v>
      </c>
      <c r="F215" s="243">
        <v>0</v>
      </c>
      <c r="G215" s="243">
        <v>0</v>
      </c>
      <c r="H215" s="243">
        <v>0</v>
      </c>
      <c r="I215" s="243">
        <v>0</v>
      </c>
      <c r="J215" s="243">
        <v>0</v>
      </c>
      <c r="K215" s="243">
        <v>236</v>
      </c>
      <c r="L215" s="243">
        <v>-236</v>
      </c>
      <c r="M215" s="243">
        <v>0</v>
      </c>
    </row>
    <row r="216" spans="1:13" x14ac:dyDescent="0.2">
      <c r="A216" s="242" t="s">
        <v>289</v>
      </c>
      <c r="B216" s="241" t="s">
        <v>306</v>
      </c>
      <c r="C216" s="243">
        <v>-754</v>
      </c>
      <c r="D216" s="243">
        <v>0</v>
      </c>
      <c r="E216" s="243">
        <v>-754</v>
      </c>
      <c r="F216" s="243">
        <v>-1144</v>
      </c>
      <c r="G216" s="243">
        <v>390</v>
      </c>
      <c r="H216" s="243">
        <v>4023</v>
      </c>
      <c r="I216" s="243">
        <v>0</v>
      </c>
      <c r="J216" s="243">
        <v>4023</v>
      </c>
      <c r="K216" s="243">
        <v>1547</v>
      </c>
      <c r="L216" s="243">
        <v>2476</v>
      </c>
      <c r="M216" s="243">
        <v>0</v>
      </c>
    </row>
    <row r="217" spans="1:13" x14ac:dyDescent="0.2">
      <c r="A217" s="242" t="s">
        <v>289</v>
      </c>
      <c r="B217" s="241" t="s">
        <v>307</v>
      </c>
      <c r="C217" s="243">
        <v>0</v>
      </c>
      <c r="D217" s="243">
        <v>0</v>
      </c>
      <c r="E217" s="243">
        <v>0</v>
      </c>
      <c r="F217" s="243">
        <v>-2</v>
      </c>
      <c r="G217" s="243">
        <v>2</v>
      </c>
      <c r="H217" s="243">
        <v>-54</v>
      </c>
      <c r="I217" s="243">
        <v>0</v>
      </c>
      <c r="J217" s="243">
        <v>-54</v>
      </c>
      <c r="K217" s="243">
        <v>-46</v>
      </c>
      <c r="L217" s="243">
        <v>-8</v>
      </c>
      <c r="M217" s="243">
        <v>0</v>
      </c>
    </row>
    <row r="218" spans="1:13" x14ac:dyDescent="0.2">
      <c r="A218" s="242" t="s">
        <v>289</v>
      </c>
      <c r="B218" s="241" t="s">
        <v>308</v>
      </c>
      <c r="C218" s="243">
        <v>-7</v>
      </c>
      <c r="D218" s="243">
        <v>-40</v>
      </c>
      <c r="E218" s="243">
        <v>33</v>
      </c>
      <c r="F218" s="243">
        <v>-17</v>
      </c>
      <c r="G218" s="243">
        <v>10</v>
      </c>
      <c r="H218" s="243">
        <v>-282</v>
      </c>
      <c r="I218" s="243">
        <v>-495</v>
      </c>
      <c r="J218" s="243">
        <v>213</v>
      </c>
      <c r="K218" s="243">
        <v>-74</v>
      </c>
      <c r="L218" s="243">
        <v>-208</v>
      </c>
      <c r="M218" s="243">
        <v>-495</v>
      </c>
    </row>
    <row r="219" spans="1:13" x14ac:dyDescent="0.2">
      <c r="A219" s="242" t="s">
        <v>289</v>
      </c>
      <c r="B219" s="241" t="s">
        <v>309</v>
      </c>
      <c r="C219" s="243">
        <v>0</v>
      </c>
      <c r="D219" s="243">
        <v>0</v>
      </c>
      <c r="E219" s="243">
        <v>0</v>
      </c>
      <c r="F219" s="243">
        <v>0</v>
      </c>
      <c r="G219" s="243">
        <v>0</v>
      </c>
      <c r="H219" s="243">
        <v>-10</v>
      </c>
      <c r="I219" s="243">
        <v>0</v>
      </c>
      <c r="J219" s="243">
        <v>-10</v>
      </c>
      <c r="K219" s="243">
        <v>-4</v>
      </c>
      <c r="L219" s="243">
        <v>-6</v>
      </c>
      <c r="M219" s="243">
        <v>0</v>
      </c>
    </row>
    <row r="220" spans="1:13" x14ac:dyDescent="0.2">
      <c r="A220" s="242" t="s">
        <v>289</v>
      </c>
      <c r="B220" s="241" t="s">
        <v>310</v>
      </c>
      <c r="C220" s="243">
        <v>0</v>
      </c>
      <c r="D220" s="243">
        <v>0</v>
      </c>
      <c r="E220" s="243">
        <v>0</v>
      </c>
      <c r="F220" s="243">
        <v>0</v>
      </c>
      <c r="G220" s="243">
        <v>0</v>
      </c>
      <c r="H220" s="243">
        <v>-6</v>
      </c>
      <c r="I220" s="243">
        <v>0</v>
      </c>
      <c r="J220" s="243">
        <v>-6</v>
      </c>
      <c r="K220" s="243">
        <v>-3</v>
      </c>
      <c r="L220" s="243">
        <v>-3</v>
      </c>
      <c r="M220" s="243">
        <v>0</v>
      </c>
    </row>
    <row r="221" spans="1:13" x14ac:dyDescent="0.2">
      <c r="A221" s="242" t="s">
        <v>289</v>
      </c>
      <c r="B221" s="241" t="s">
        <v>311</v>
      </c>
      <c r="C221" s="243">
        <v>-215</v>
      </c>
      <c r="D221" s="243">
        <v>-352</v>
      </c>
      <c r="E221" s="243">
        <v>137</v>
      </c>
      <c r="F221" s="243">
        <v>-329</v>
      </c>
      <c r="G221" s="243">
        <v>114</v>
      </c>
      <c r="H221" s="243">
        <v>-5501</v>
      </c>
      <c r="I221" s="243">
        <v>-3668</v>
      </c>
      <c r="J221" s="243">
        <v>-1833</v>
      </c>
      <c r="K221" s="243">
        <v>-1913</v>
      </c>
      <c r="L221" s="243">
        <v>-3588</v>
      </c>
      <c r="M221" s="243">
        <v>-3668</v>
      </c>
    </row>
    <row r="222" spans="1:13" x14ac:dyDescent="0.2">
      <c r="A222" s="242" t="s">
        <v>289</v>
      </c>
      <c r="B222" s="241" t="s">
        <v>436</v>
      </c>
      <c r="C222" s="243">
        <v>0</v>
      </c>
      <c r="D222" s="243">
        <v>0</v>
      </c>
      <c r="E222" s="243">
        <v>0</v>
      </c>
      <c r="F222" s="243">
        <v>0</v>
      </c>
      <c r="G222" s="243">
        <v>0</v>
      </c>
      <c r="H222" s="243">
        <v>0</v>
      </c>
      <c r="I222" s="243">
        <v>0</v>
      </c>
      <c r="J222" s="243">
        <v>0</v>
      </c>
      <c r="K222" s="243">
        <v>0</v>
      </c>
      <c r="L222" s="243">
        <v>0</v>
      </c>
      <c r="M222" s="243">
        <v>0</v>
      </c>
    </row>
    <row r="223" spans="1:13" x14ac:dyDescent="0.2">
      <c r="A223" s="242" t="s">
        <v>289</v>
      </c>
      <c r="B223" s="241" t="s">
        <v>312</v>
      </c>
      <c r="C223" s="243">
        <v>2524</v>
      </c>
      <c r="D223" s="243">
        <v>-110</v>
      </c>
      <c r="E223" s="243">
        <v>2634</v>
      </c>
      <c r="F223" s="243">
        <v>-19</v>
      </c>
      <c r="G223" s="243">
        <v>2543</v>
      </c>
      <c r="H223" s="243">
        <v>-488</v>
      </c>
      <c r="I223" s="243">
        <v>-1321</v>
      </c>
      <c r="J223" s="243">
        <v>833</v>
      </c>
      <c r="K223" s="243">
        <v>891</v>
      </c>
      <c r="L223" s="243">
        <v>-1379</v>
      </c>
      <c r="M223" s="243">
        <v>-1321</v>
      </c>
    </row>
    <row r="224" spans="1:13" x14ac:dyDescent="0.2">
      <c r="A224" s="242" t="s">
        <v>289</v>
      </c>
      <c r="B224" s="241" t="s">
        <v>313</v>
      </c>
      <c r="C224" s="243">
        <v>5516</v>
      </c>
      <c r="D224" s="243">
        <v>-1724</v>
      </c>
      <c r="E224" s="243">
        <v>7240</v>
      </c>
      <c r="F224" s="243">
        <v>7575</v>
      </c>
      <c r="G224" s="243">
        <v>-2059</v>
      </c>
      <c r="H224" s="243">
        <v>-15368</v>
      </c>
      <c r="I224" s="243">
        <v>-19717</v>
      </c>
      <c r="J224" s="243">
        <v>4349</v>
      </c>
      <c r="K224" s="243">
        <v>-3711</v>
      </c>
      <c r="L224" s="243">
        <v>-11657</v>
      </c>
      <c r="M224" s="243">
        <v>-19717</v>
      </c>
    </row>
    <row r="225" spans="1:13" x14ac:dyDescent="0.2">
      <c r="A225" s="242" t="s">
        <v>289</v>
      </c>
      <c r="B225" s="241" t="s">
        <v>314</v>
      </c>
      <c r="C225" s="243">
        <v>-142</v>
      </c>
      <c r="D225" s="243">
        <v>-92</v>
      </c>
      <c r="E225" s="243">
        <v>-50</v>
      </c>
      <c r="F225" s="243">
        <v>-53</v>
      </c>
      <c r="G225" s="243">
        <v>-89</v>
      </c>
      <c r="H225" s="243">
        <v>-1514</v>
      </c>
      <c r="I225" s="243">
        <v>-1186</v>
      </c>
      <c r="J225" s="243">
        <v>-328</v>
      </c>
      <c r="K225" s="243">
        <v>-594</v>
      </c>
      <c r="L225" s="243">
        <v>-920</v>
      </c>
      <c r="M225" s="243">
        <v>-1186</v>
      </c>
    </row>
    <row r="226" spans="1:13" x14ac:dyDescent="0.2">
      <c r="A226" s="242" t="s">
        <v>289</v>
      </c>
      <c r="B226" s="241" t="s">
        <v>315</v>
      </c>
      <c r="C226" s="243">
        <v>-70</v>
      </c>
      <c r="D226" s="243">
        <v>0</v>
      </c>
      <c r="E226" s="243">
        <v>-70</v>
      </c>
      <c r="F226" s="243">
        <v>242</v>
      </c>
      <c r="G226" s="243">
        <v>-312</v>
      </c>
      <c r="H226" s="243">
        <v>-72</v>
      </c>
      <c r="I226" s="243">
        <v>0</v>
      </c>
      <c r="J226" s="243">
        <v>-72</v>
      </c>
      <c r="K226" s="243">
        <v>315</v>
      </c>
      <c r="L226" s="243">
        <v>-387</v>
      </c>
      <c r="M226" s="243">
        <v>0</v>
      </c>
    </row>
    <row r="227" spans="1:13" x14ac:dyDescent="0.2">
      <c r="A227" s="242" t="s">
        <v>289</v>
      </c>
      <c r="B227" s="241" t="s">
        <v>316</v>
      </c>
      <c r="C227" s="243">
        <v>-219</v>
      </c>
      <c r="D227" s="243">
        <v>-271</v>
      </c>
      <c r="E227" s="243">
        <v>52</v>
      </c>
      <c r="F227" s="243">
        <v>-147</v>
      </c>
      <c r="G227" s="243">
        <v>-72</v>
      </c>
      <c r="H227" s="243">
        <v>-3834</v>
      </c>
      <c r="I227" s="243">
        <v>-4393</v>
      </c>
      <c r="J227" s="243">
        <v>559</v>
      </c>
      <c r="K227" s="243">
        <v>-1928</v>
      </c>
      <c r="L227" s="243">
        <v>-1906</v>
      </c>
      <c r="M227" s="243">
        <v>-4393</v>
      </c>
    </row>
    <row r="228" spans="1:13" x14ac:dyDescent="0.2">
      <c r="A228" s="242" t="s">
        <v>289</v>
      </c>
      <c r="B228" s="241" t="s">
        <v>317</v>
      </c>
      <c r="C228" s="243">
        <v>-75</v>
      </c>
      <c r="D228" s="243">
        <v>-19</v>
      </c>
      <c r="E228" s="243">
        <v>-56</v>
      </c>
      <c r="F228" s="243">
        <v>-48</v>
      </c>
      <c r="G228" s="243">
        <v>-27</v>
      </c>
      <c r="H228" s="243">
        <v>-1031</v>
      </c>
      <c r="I228" s="243">
        <v>-969</v>
      </c>
      <c r="J228" s="243">
        <v>-62</v>
      </c>
      <c r="K228" s="243">
        <v>-451</v>
      </c>
      <c r="L228" s="243">
        <v>-580</v>
      </c>
      <c r="M228" s="243">
        <v>-969</v>
      </c>
    </row>
    <row r="229" spans="1:13" x14ac:dyDescent="0.2">
      <c r="A229" s="242" t="s">
        <v>289</v>
      </c>
      <c r="B229" s="241" t="s">
        <v>318</v>
      </c>
      <c r="C229" s="243">
        <v>-1</v>
      </c>
      <c r="D229" s="243">
        <v>0</v>
      </c>
      <c r="E229" s="243">
        <v>-1</v>
      </c>
      <c r="F229" s="243">
        <v>0</v>
      </c>
      <c r="G229" s="243">
        <v>-1</v>
      </c>
      <c r="H229" s="243">
        <v>-6</v>
      </c>
      <c r="I229" s="243">
        <v>0</v>
      </c>
      <c r="J229" s="243">
        <v>-6</v>
      </c>
      <c r="K229" s="243">
        <v>-1</v>
      </c>
      <c r="L229" s="243">
        <v>-5</v>
      </c>
      <c r="M229" s="243">
        <v>0</v>
      </c>
    </row>
    <row r="230" spans="1:13" x14ac:dyDescent="0.2">
      <c r="A230" s="242" t="s">
        <v>289</v>
      </c>
      <c r="B230" s="241" t="s">
        <v>319</v>
      </c>
      <c r="C230" s="243">
        <v>-119</v>
      </c>
      <c r="D230" s="243">
        <v>-103</v>
      </c>
      <c r="E230" s="243">
        <v>-16</v>
      </c>
      <c r="F230" s="243">
        <v>-44</v>
      </c>
      <c r="G230" s="243">
        <v>-75</v>
      </c>
      <c r="H230" s="243">
        <v>-1576</v>
      </c>
      <c r="I230" s="243">
        <v>-1373</v>
      </c>
      <c r="J230" s="243">
        <v>-203</v>
      </c>
      <c r="K230" s="243">
        <v>-587</v>
      </c>
      <c r="L230" s="243">
        <v>-989</v>
      </c>
      <c r="M230" s="243">
        <v>-1373</v>
      </c>
    </row>
    <row r="231" spans="1:13" x14ac:dyDescent="0.2">
      <c r="A231" s="242" t="s">
        <v>289</v>
      </c>
      <c r="B231" s="241" t="s">
        <v>320</v>
      </c>
      <c r="C231" s="243">
        <v>-54</v>
      </c>
      <c r="D231" s="243">
        <v>-12</v>
      </c>
      <c r="E231" s="243">
        <v>-42</v>
      </c>
      <c r="F231" s="243">
        <v>-2</v>
      </c>
      <c r="G231" s="243">
        <v>-52</v>
      </c>
      <c r="H231" s="243">
        <v>-188</v>
      </c>
      <c r="I231" s="243">
        <v>-142</v>
      </c>
      <c r="J231" s="243">
        <v>-46</v>
      </c>
      <c r="K231" s="243">
        <v>-64</v>
      </c>
      <c r="L231" s="243">
        <v>-124</v>
      </c>
      <c r="M231" s="243">
        <v>-142</v>
      </c>
    </row>
    <row r="232" spans="1:13" x14ac:dyDescent="0.2">
      <c r="A232" s="242" t="s">
        <v>289</v>
      </c>
      <c r="B232" s="241" t="s">
        <v>321</v>
      </c>
      <c r="C232" s="243">
        <v>-2</v>
      </c>
      <c r="D232" s="243">
        <v>0</v>
      </c>
      <c r="E232" s="243">
        <v>-2</v>
      </c>
      <c r="F232" s="243">
        <v>-2</v>
      </c>
      <c r="G232" s="243">
        <v>0</v>
      </c>
      <c r="H232" s="243">
        <v>-19</v>
      </c>
      <c r="I232" s="243">
        <v>0</v>
      </c>
      <c r="J232" s="243">
        <v>-19</v>
      </c>
      <c r="K232" s="243">
        <v>-18</v>
      </c>
      <c r="L232" s="243">
        <v>-1</v>
      </c>
      <c r="M232" s="243">
        <v>0</v>
      </c>
    </row>
    <row r="233" spans="1:13" x14ac:dyDescent="0.2">
      <c r="A233" s="242" t="s">
        <v>289</v>
      </c>
      <c r="B233" s="241" t="s">
        <v>322</v>
      </c>
      <c r="C233" s="243">
        <v>0</v>
      </c>
      <c r="D233" s="243">
        <v>0</v>
      </c>
      <c r="E233" s="243">
        <v>0</v>
      </c>
      <c r="F233" s="243">
        <v>0</v>
      </c>
      <c r="G233" s="243">
        <v>0</v>
      </c>
      <c r="H233" s="243">
        <v>0</v>
      </c>
      <c r="I233" s="243">
        <v>0</v>
      </c>
      <c r="J233" s="243">
        <v>0</v>
      </c>
      <c r="K233" s="243">
        <v>0</v>
      </c>
      <c r="L233" s="243">
        <v>0</v>
      </c>
      <c r="M233" s="243">
        <v>0</v>
      </c>
    </row>
    <row r="234" spans="1:13" x14ac:dyDescent="0.2">
      <c r="A234" s="242" t="s">
        <v>289</v>
      </c>
      <c r="B234" s="241" t="s">
        <v>323</v>
      </c>
      <c r="C234" s="243">
        <v>-63</v>
      </c>
      <c r="D234" s="243">
        <v>-64</v>
      </c>
      <c r="E234" s="243">
        <v>1</v>
      </c>
      <c r="F234" s="243">
        <v>-23</v>
      </c>
      <c r="G234" s="243">
        <v>-40</v>
      </c>
      <c r="H234" s="243">
        <v>-917</v>
      </c>
      <c r="I234" s="243">
        <v>-713</v>
      </c>
      <c r="J234" s="243">
        <v>-204</v>
      </c>
      <c r="K234" s="243">
        <v>-342</v>
      </c>
      <c r="L234" s="243">
        <v>-575</v>
      </c>
      <c r="M234" s="243">
        <v>-713</v>
      </c>
    </row>
    <row r="235" spans="1:13" x14ac:dyDescent="0.2">
      <c r="A235" s="242" t="s">
        <v>289</v>
      </c>
      <c r="B235" s="241" t="s">
        <v>324</v>
      </c>
      <c r="C235" s="243">
        <v>-2</v>
      </c>
      <c r="D235" s="243">
        <v>0</v>
      </c>
      <c r="E235" s="243">
        <v>-2</v>
      </c>
      <c r="F235" s="243">
        <v>-1</v>
      </c>
      <c r="G235" s="243">
        <v>-1</v>
      </c>
      <c r="H235" s="243">
        <v>-21</v>
      </c>
      <c r="I235" s="243">
        <v>0</v>
      </c>
      <c r="J235" s="243">
        <v>-21</v>
      </c>
      <c r="K235" s="243">
        <v>-15</v>
      </c>
      <c r="L235" s="243">
        <v>-6</v>
      </c>
      <c r="M235" s="243">
        <v>0</v>
      </c>
    </row>
    <row r="236" spans="1:13" x14ac:dyDescent="0.2">
      <c r="A236" s="242" t="s">
        <v>289</v>
      </c>
      <c r="B236" s="241" t="s">
        <v>325</v>
      </c>
      <c r="C236" s="243">
        <v>-10</v>
      </c>
      <c r="D236" s="243">
        <v>0</v>
      </c>
      <c r="E236" s="243">
        <v>-10</v>
      </c>
      <c r="F236" s="243">
        <v>-3</v>
      </c>
      <c r="G236" s="243">
        <v>-7</v>
      </c>
      <c r="H236" s="243">
        <v>-117</v>
      </c>
      <c r="I236" s="243">
        <v>0</v>
      </c>
      <c r="J236" s="243">
        <v>-117</v>
      </c>
      <c r="K236" s="243">
        <v>-46</v>
      </c>
      <c r="L236" s="243">
        <v>-71</v>
      </c>
      <c r="M236" s="243">
        <v>0</v>
      </c>
    </row>
    <row r="237" spans="1:13" x14ac:dyDescent="0.2">
      <c r="A237" s="242" t="s">
        <v>289</v>
      </c>
      <c r="B237" s="241" t="s">
        <v>326</v>
      </c>
      <c r="C237" s="243">
        <v>-11528</v>
      </c>
      <c r="D237" s="243">
        <v>0</v>
      </c>
      <c r="E237" s="243">
        <v>-11528</v>
      </c>
      <c r="F237" s="243">
        <v>-6420</v>
      </c>
      <c r="G237" s="243">
        <v>-5108</v>
      </c>
      <c r="H237" s="243">
        <v>-11528</v>
      </c>
      <c r="I237" s="243">
        <v>0</v>
      </c>
      <c r="J237" s="243">
        <v>-11528</v>
      </c>
      <c r="K237" s="243">
        <v>-6420</v>
      </c>
      <c r="L237" s="243">
        <v>-5108</v>
      </c>
      <c r="M237" s="243">
        <v>0</v>
      </c>
    </row>
    <row r="238" spans="1:13" x14ac:dyDescent="0.2">
      <c r="A238" s="242" t="s">
        <v>289</v>
      </c>
      <c r="B238" s="241" t="s">
        <v>327</v>
      </c>
      <c r="C238" s="243">
        <v>-24</v>
      </c>
      <c r="D238" s="243">
        <v>0</v>
      </c>
      <c r="E238" s="243">
        <v>-24</v>
      </c>
      <c r="F238" s="243">
        <v>-28</v>
      </c>
      <c r="G238" s="243">
        <v>4</v>
      </c>
      <c r="H238" s="243">
        <v>-24</v>
      </c>
      <c r="I238" s="243">
        <v>0</v>
      </c>
      <c r="J238" s="243">
        <v>-24</v>
      </c>
      <c r="K238" s="243">
        <v>-28</v>
      </c>
      <c r="L238" s="243">
        <v>4</v>
      </c>
      <c r="M238" s="243">
        <v>0</v>
      </c>
    </row>
    <row r="239" spans="1:13" x14ac:dyDescent="0.2">
      <c r="A239" s="242" t="s">
        <v>289</v>
      </c>
      <c r="B239" s="241" t="s">
        <v>328</v>
      </c>
      <c r="C239" s="243">
        <v>-9053</v>
      </c>
      <c r="D239" s="243">
        <v>-9845</v>
      </c>
      <c r="E239" s="243">
        <v>792</v>
      </c>
      <c r="F239" s="243">
        <v>-4565</v>
      </c>
      <c r="G239" s="243">
        <v>-4488</v>
      </c>
      <c r="H239" s="243">
        <v>-99072</v>
      </c>
      <c r="I239" s="243">
        <v>-113002</v>
      </c>
      <c r="J239" s="243">
        <v>13930</v>
      </c>
      <c r="K239" s="243">
        <v>-54358</v>
      </c>
      <c r="L239" s="243">
        <v>-44714</v>
      </c>
      <c r="M239" s="243">
        <v>-113002</v>
      </c>
    </row>
    <row r="240" spans="1:13" x14ac:dyDescent="0.2">
      <c r="A240" s="242" t="s">
        <v>289</v>
      </c>
      <c r="B240" s="241" t="s">
        <v>329</v>
      </c>
      <c r="C240" s="243">
        <v>-634</v>
      </c>
      <c r="D240" s="243">
        <v>-408</v>
      </c>
      <c r="E240" s="243">
        <v>-226</v>
      </c>
      <c r="F240" s="243">
        <v>-236</v>
      </c>
      <c r="G240" s="243">
        <v>-398</v>
      </c>
      <c r="H240" s="243">
        <v>-6783</v>
      </c>
      <c r="I240" s="243">
        <v>-5278</v>
      </c>
      <c r="J240" s="243">
        <v>-1505</v>
      </c>
      <c r="K240" s="243">
        <v>-2662</v>
      </c>
      <c r="L240" s="243">
        <v>-4121</v>
      </c>
      <c r="M240" s="243">
        <v>-5278</v>
      </c>
    </row>
    <row r="241" spans="1:13" x14ac:dyDescent="0.2">
      <c r="A241" s="242" t="s">
        <v>289</v>
      </c>
      <c r="B241" s="241" t="s">
        <v>330</v>
      </c>
      <c r="C241" s="243">
        <v>0</v>
      </c>
      <c r="D241" s="243">
        <v>0</v>
      </c>
      <c r="E241" s="243">
        <v>0</v>
      </c>
      <c r="F241" s="243">
        <v>0</v>
      </c>
      <c r="G241" s="243">
        <v>0</v>
      </c>
      <c r="H241" s="243">
        <v>-9</v>
      </c>
      <c r="I241" s="243">
        <v>0</v>
      </c>
      <c r="J241" s="243">
        <v>-9</v>
      </c>
      <c r="K241" s="243">
        <v>273</v>
      </c>
      <c r="L241" s="243">
        <v>-282</v>
      </c>
      <c r="M241" s="243">
        <v>0</v>
      </c>
    </row>
    <row r="242" spans="1:13" x14ac:dyDescent="0.2">
      <c r="A242" s="242" t="s">
        <v>289</v>
      </c>
      <c r="B242" s="241" t="s">
        <v>331</v>
      </c>
      <c r="C242" s="243">
        <v>0</v>
      </c>
      <c r="D242" s="243">
        <v>0</v>
      </c>
      <c r="E242" s="243">
        <v>0</v>
      </c>
      <c r="F242" s="243">
        <v>0</v>
      </c>
      <c r="G242" s="243">
        <v>0</v>
      </c>
      <c r="H242" s="243">
        <v>0</v>
      </c>
      <c r="I242" s="243">
        <v>0</v>
      </c>
      <c r="J242" s="243">
        <v>0</v>
      </c>
      <c r="K242" s="243">
        <v>-56</v>
      </c>
      <c r="L242" s="243">
        <v>56</v>
      </c>
      <c r="M242" s="243">
        <v>0</v>
      </c>
    </row>
    <row r="243" spans="1:13" x14ac:dyDescent="0.2">
      <c r="A243" s="242" t="s">
        <v>289</v>
      </c>
      <c r="B243" s="241" t="s">
        <v>332</v>
      </c>
      <c r="C243" s="243">
        <v>-980</v>
      </c>
      <c r="D243" s="243">
        <v>-1205</v>
      </c>
      <c r="E243" s="243">
        <v>225</v>
      </c>
      <c r="F243" s="243">
        <v>-659</v>
      </c>
      <c r="G243" s="243">
        <v>-321</v>
      </c>
      <c r="H243" s="243">
        <v>-17173</v>
      </c>
      <c r="I243" s="243">
        <v>-19550</v>
      </c>
      <c r="J243" s="243">
        <v>2377</v>
      </c>
      <c r="K243" s="243">
        <v>-8634</v>
      </c>
      <c r="L243" s="243">
        <v>-8539</v>
      </c>
      <c r="M243" s="243">
        <v>-19550</v>
      </c>
    </row>
    <row r="244" spans="1:13" x14ac:dyDescent="0.2">
      <c r="A244" s="242" t="s">
        <v>289</v>
      </c>
      <c r="B244" s="241" t="s">
        <v>333</v>
      </c>
      <c r="C244" s="243">
        <v>-338</v>
      </c>
      <c r="D244" s="243">
        <v>-86</v>
      </c>
      <c r="E244" s="243">
        <v>-252</v>
      </c>
      <c r="F244" s="243">
        <v>-215</v>
      </c>
      <c r="G244" s="243">
        <v>-123</v>
      </c>
      <c r="H244" s="243">
        <v>-4619</v>
      </c>
      <c r="I244" s="243">
        <v>-4312</v>
      </c>
      <c r="J244" s="243">
        <v>-307</v>
      </c>
      <c r="K244" s="243">
        <v>-2018</v>
      </c>
      <c r="L244" s="243">
        <v>-2601</v>
      </c>
      <c r="M244" s="243">
        <v>-4312</v>
      </c>
    </row>
    <row r="245" spans="1:13" x14ac:dyDescent="0.2">
      <c r="A245" s="242" t="s">
        <v>289</v>
      </c>
      <c r="B245" s="241" t="s">
        <v>334</v>
      </c>
      <c r="C245" s="243">
        <v>-4</v>
      </c>
      <c r="D245" s="243">
        <v>0</v>
      </c>
      <c r="E245" s="243">
        <v>-4</v>
      </c>
      <c r="F245" s="243">
        <v>-1</v>
      </c>
      <c r="G245" s="243">
        <v>-3</v>
      </c>
      <c r="H245" s="243">
        <v>-26</v>
      </c>
      <c r="I245" s="243">
        <v>0</v>
      </c>
      <c r="J245" s="243">
        <v>-26</v>
      </c>
      <c r="K245" s="243">
        <v>-5</v>
      </c>
      <c r="L245" s="243">
        <v>-21</v>
      </c>
      <c r="M245" s="243">
        <v>0</v>
      </c>
    </row>
    <row r="246" spans="1:13" x14ac:dyDescent="0.2">
      <c r="A246" s="242" t="s">
        <v>289</v>
      </c>
      <c r="B246" s="241" t="s">
        <v>335</v>
      </c>
      <c r="C246" s="243">
        <v>-534</v>
      </c>
      <c r="D246" s="243">
        <v>-461</v>
      </c>
      <c r="E246" s="243">
        <v>-73</v>
      </c>
      <c r="F246" s="243">
        <v>-199</v>
      </c>
      <c r="G246" s="243">
        <v>-335</v>
      </c>
      <c r="H246" s="243">
        <v>-7058</v>
      </c>
      <c r="I246" s="243">
        <v>-6112</v>
      </c>
      <c r="J246" s="243">
        <v>-946</v>
      </c>
      <c r="K246" s="243">
        <v>-2627</v>
      </c>
      <c r="L246" s="243">
        <v>-4431</v>
      </c>
      <c r="M246" s="243">
        <v>-6112</v>
      </c>
    </row>
    <row r="247" spans="1:13" x14ac:dyDescent="0.2">
      <c r="A247" s="242" t="s">
        <v>289</v>
      </c>
      <c r="B247" s="241" t="s">
        <v>336</v>
      </c>
      <c r="C247" s="243">
        <v>-243</v>
      </c>
      <c r="D247" s="243">
        <v>-53</v>
      </c>
      <c r="E247" s="243">
        <v>-190</v>
      </c>
      <c r="F247" s="243">
        <v>-7</v>
      </c>
      <c r="G247" s="243">
        <v>-236</v>
      </c>
      <c r="H247" s="243">
        <v>-842</v>
      </c>
      <c r="I247" s="243">
        <v>-633</v>
      </c>
      <c r="J247" s="243">
        <v>-209</v>
      </c>
      <c r="K247" s="243">
        <v>-285</v>
      </c>
      <c r="L247" s="243">
        <v>-557</v>
      </c>
      <c r="M247" s="243">
        <v>-633</v>
      </c>
    </row>
    <row r="248" spans="1:13" x14ac:dyDescent="0.2">
      <c r="A248" s="242" t="s">
        <v>289</v>
      </c>
      <c r="B248" s="241" t="s">
        <v>337</v>
      </c>
      <c r="C248" s="243">
        <v>-9</v>
      </c>
      <c r="D248" s="243">
        <v>0</v>
      </c>
      <c r="E248" s="243">
        <v>-9</v>
      </c>
      <c r="F248" s="243">
        <v>-9</v>
      </c>
      <c r="G248" s="243">
        <v>0</v>
      </c>
      <c r="H248" s="243">
        <v>-84</v>
      </c>
      <c r="I248" s="243">
        <v>0</v>
      </c>
      <c r="J248" s="243">
        <v>-84</v>
      </c>
      <c r="K248" s="243">
        <v>-81</v>
      </c>
      <c r="L248" s="243">
        <v>-3</v>
      </c>
      <c r="M248" s="243">
        <v>0</v>
      </c>
    </row>
    <row r="249" spans="1:13" x14ac:dyDescent="0.2">
      <c r="A249" s="242" t="s">
        <v>289</v>
      </c>
      <c r="B249" s="241" t="s">
        <v>338</v>
      </c>
      <c r="C249" s="243">
        <v>-10</v>
      </c>
      <c r="D249" s="243">
        <v>-10</v>
      </c>
      <c r="E249" s="243">
        <v>0</v>
      </c>
      <c r="F249" s="243">
        <v>-10</v>
      </c>
      <c r="G249" s="243">
        <v>0</v>
      </c>
      <c r="H249" s="243">
        <v>-135</v>
      </c>
      <c r="I249" s="243">
        <v>-125</v>
      </c>
      <c r="J249" s="243">
        <v>-10</v>
      </c>
      <c r="K249" s="243">
        <v>-131</v>
      </c>
      <c r="L249" s="243">
        <v>-4</v>
      </c>
      <c r="M249" s="243">
        <v>-125</v>
      </c>
    </row>
    <row r="250" spans="1:13" x14ac:dyDescent="0.2">
      <c r="A250" s="242" t="s">
        <v>289</v>
      </c>
      <c r="B250" s="241" t="s">
        <v>339</v>
      </c>
      <c r="C250" s="243">
        <v>0</v>
      </c>
      <c r="D250" s="243">
        <v>0</v>
      </c>
      <c r="E250" s="243">
        <v>0</v>
      </c>
      <c r="F250" s="243">
        <v>0</v>
      </c>
      <c r="G250" s="243">
        <v>0</v>
      </c>
      <c r="H250" s="243">
        <v>0</v>
      </c>
      <c r="I250" s="243">
        <v>0</v>
      </c>
      <c r="J250" s="243">
        <v>0</v>
      </c>
      <c r="K250" s="243">
        <v>0</v>
      </c>
      <c r="L250" s="243">
        <v>0</v>
      </c>
      <c r="M250" s="243">
        <v>0</v>
      </c>
    </row>
    <row r="251" spans="1:13" x14ac:dyDescent="0.2">
      <c r="A251" s="242" t="s">
        <v>289</v>
      </c>
      <c r="B251" s="241" t="s">
        <v>340</v>
      </c>
      <c r="C251" s="243">
        <v>-280</v>
      </c>
      <c r="D251" s="243">
        <v>-285</v>
      </c>
      <c r="E251" s="243">
        <v>5</v>
      </c>
      <c r="F251" s="243">
        <v>-104</v>
      </c>
      <c r="G251" s="243">
        <v>-176</v>
      </c>
      <c r="H251" s="243">
        <v>-4109</v>
      </c>
      <c r="I251" s="243">
        <v>-3175</v>
      </c>
      <c r="J251" s="243">
        <v>-934</v>
      </c>
      <c r="K251" s="243">
        <v>-1533</v>
      </c>
      <c r="L251" s="243">
        <v>-2576</v>
      </c>
      <c r="M251" s="243">
        <v>-3175</v>
      </c>
    </row>
    <row r="252" spans="1:13" x14ac:dyDescent="0.2">
      <c r="A252" s="242" t="s">
        <v>289</v>
      </c>
      <c r="B252" s="241" t="s">
        <v>341</v>
      </c>
      <c r="C252" s="243">
        <v>0</v>
      </c>
      <c r="D252" s="243">
        <v>-2</v>
      </c>
      <c r="E252" s="243">
        <v>2</v>
      </c>
      <c r="F252" s="243">
        <v>-1</v>
      </c>
      <c r="G252" s="243">
        <v>1</v>
      </c>
      <c r="H252" s="243">
        <v>-17</v>
      </c>
      <c r="I252" s="243">
        <v>-26</v>
      </c>
      <c r="J252" s="243">
        <v>9</v>
      </c>
      <c r="K252" s="243">
        <v>-15</v>
      </c>
      <c r="L252" s="243">
        <v>-2</v>
      </c>
      <c r="M252" s="243">
        <v>-26</v>
      </c>
    </row>
    <row r="253" spans="1:13" x14ac:dyDescent="0.2">
      <c r="A253" s="242" t="s">
        <v>289</v>
      </c>
      <c r="B253" s="241" t="s">
        <v>342</v>
      </c>
      <c r="C253" s="243">
        <v>-10</v>
      </c>
      <c r="D253" s="243">
        <v>0</v>
      </c>
      <c r="E253" s="243">
        <v>-10</v>
      </c>
      <c r="F253" s="243">
        <v>-5</v>
      </c>
      <c r="G253" s="243">
        <v>-5</v>
      </c>
      <c r="H253" s="243">
        <v>-95</v>
      </c>
      <c r="I253" s="243">
        <v>0</v>
      </c>
      <c r="J253" s="243">
        <v>-95</v>
      </c>
      <c r="K253" s="243">
        <v>-66</v>
      </c>
      <c r="L253" s="243">
        <v>-29</v>
      </c>
      <c r="M253" s="243">
        <v>0</v>
      </c>
    </row>
    <row r="254" spans="1:13" x14ac:dyDescent="0.2">
      <c r="A254" s="242" t="s">
        <v>289</v>
      </c>
      <c r="B254" s="241" t="s">
        <v>343</v>
      </c>
      <c r="C254" s="243">
        <v>-46</v>
      </c>
      <c r="D254" s="243">
        <v>0</v>
      </c>
      <c r="E254" s="243">
        <v>-46</v>
      </c>
      <c r="F254" s="243">
        <v>-12</v>
      </c>
      <c r="G254" s="243">
        <v>-34</v>
      </c>
      <c r="H254" s="243">
        <v>-524</v>
      </c>
      <c r="I254" s="243">
        <v>0</v>
      </c>
      <c r="J254" s="243">
        <v>-524</v>
      </c>
      <c r="K254" s="243">
        <v>-205</v>
      </c>
      <c r="L254" s="243">
        <v>-319</v>
      </c>
      <c r="M254" s="243">
        <v>0</v>
      </c>
    </row>
    <row r="255" spans="1:13" x14ac:dyDescent="0.2">
      <c r="A255" s="242" t="s">
        <v>289</v>
      </c>
      <c r="B255" s="241" t="s">
        <v>344</v>
      </c>
      <c r="C255" s="243">
        <v>0</v>
      </c>
      <c r="D255" s="243">
        <v>0</v>
      </c>
      <c r="E255" s="243">
        <v>0</v>
      </c>
      <c r="F255" s="243">
        <v>0</v>
      </c>
      <c r="G255" s="243">
        <v>0</v>
      </c>
      <c r="H255" s="243">
        <v>0</v>
      </c>
      <c r="I255" s="243">
        <v>0</v>
      </c>
      <c r="J255" s="243">
        <v>0</v>
      </c>
      <c r="K255" s="243">
        <v>75</v>
      </c>
      <c r="L255" s="243">
        <v>-75</v>
      </c>
      <c r="M255" s="243">
        <v>0</v>
      </c>
    </row>
    <row r="256" spans="1:13" x14ac:dyDescent="0.2">
      <c r="A256" s="242" t="s">
        <v>289</v>
      </c>
      <c r="B256" s="241" t="s">
        <v>345</v>
      </c>
      <c r="C256" s="243">
        <v>-7</v>
      </c>
      <c r="D256" s="243">
        <v>0</v>
      </c>
      <c r="E256" s="243">
        <v>-7</v>
      </c>
      <c r="F256" s="243">
        <v>0</v>
      </c>
      <c r="G256" s="243">
        <v>-7</v>
      </c>
      <c r="H256" s="243">
        <v>-82</v>
      </c>
      <c r="I256" s="243">
        <v>0</v>
      </c>
      <c r="J256" s="243">
        <v>-82</v>
      </c>
      <c r="K256" s="243">
        <v>-64</v>
      </c>
      <c r="L256" s="243">
        <v>-18</v>
      </c>
      <c r="M256" s="243">
        <v>0</v>
      </c>
    </row>
    <row r="257" spans="1:13" x14ac:dyDescent="0.2">
      <c r="A257" s="242" t="s">
        <v>289</v>
      </c>
      <c r="B257" s="241" t="s">
        <v>346</v>
      </c>
      <c r="C257" s="243">
        <v>-311</v>
      </c>
      <c r="D257" s="243">
        <v>0</v>
      </c>
      <c r="E257" s="243">
        <v>-311</v>
      </c>
      <c r="F257" s="243">
        <v>1068</v>
      </c>
      <c r="G257" s="243">
        <v>-1379</v>
      </c>
      <c r="H257" s="243">
        <v>-311</v>
      </c>
      <c r="I257" s="243">
        <v>0</v>
      </c>
      <c r="J257" s="243">
        <v>-311</v>
      </c>
      <c r="K257" s="243">
        <v>1041</v>
      </c>
      <c r="L257" s="243">
        <v>-1352</v>
      </c>
      <c r="M257" s="243">
        <v>0</v>
      </c>
    </row>
    <row r="258" spans="1:13" x14ac:dyDescent="0.2">
      <c r="A258" s="242" t="s">
        <v>289</v>
      </c>
      <c r="B258" s="241" t="s">
        <v>347</v>
      </c>
      <c r="C258" s="243">
        <v>-558</v>
      </c>
      <c r="D258" s="243">
        <v>-336</v>
      </c>
      <c r="E258" s="243">
        <v>-222</v>
      </c>
      <c r="F258" s="243">
        <v>-395</v>
      </c>
      <c r="G258" s="243">
        <v>-163</v>
      </c>
      <c r="H258" s="243">
        <v>-2948</v>
      </c>
      <c r="I258" s="243">
        <v>-4138</v>
      </c>
      <c r="J258" s="243">
        <v>1190</v>
      </c>
      <c r="K258" s="243">
        <v>-1874</v>
      </c>
      <c r="L258" s="243">
        <v>-1074</v>
      </c>
      <c r="M258" s="243">
        <v>-4138</v>
      </c>
    </row>
    <row r="259" spans="1:13" x14ac:dyDescent="0.2">
      <c r="A259" s="242" t="s">
        <v>289</v>
      </c>
      <c r="B259" s="241" t="s">
        <v>348</v>
      </c>
      <c r="C259" s="243">
        <v>-106</v>
      </c>
      <c r="D259" s="243">
        <v>-67</v>
      </c>
      <c r="E259" s="243">
        <v>-39</v>
      </c>
      <c r="F259" s="243">
        <v>0</v>
      </c>
      <c r="G259" s="243">
        <v>-106</v>
      </c>
      <c r="H259" s="243">
        <v>-234</v>
      </c>
      <c r="I259" s="243">
        <v>-792</v>
      </c>
      <c r="J259" s="243">
        <v>558</v>
      </c>
      <c r="K259" s="243">
        <v>0</v>
      </c>
      <c r="L259" s="243">
        <v>-234</v>
      </c>
      <c r="M259" s="243">
        <v>-792</v>
      </c>
    </row>
    <row r="260" spans="1:13" x14ac:dyDescent="0.2">
      <c r="A260" s="242" t="s">
        <v>289</v>
      </c>
      <c r="B260" s="241" t="s">
        <v>349</v>
      </c>
      <c r="C260" s="243">
        <v>-658</v>
      </c>
      <c r="D260" s="243">
        <v>-748</v>
      </c>
      <c r="E260" s="243">
        <v>90</v>
      </c>
      <c r="F260" s="243">
        <v>-143</v>
      </c>
      <c r="G260" s="243">
        <v>-515</v>
      </c>
      <c r="H260" s="243">
        <v>-2048</v>
      </c>
      <c r="I260" s="243">
        <v>-6205</v>
      </c>
      <c r="J260" s="243">
        <v>4157</v>
      </c>
      <c r="K260" s="243">
        <v>-1019</v>
      </c>
      <c r="L260" s="243">
        <v>-1029</v>
      </c>
      <c r="M260" s="243">
        <v>-6205</v>
      </c>
    </row>
    <row r="261" spans="1:13" x14ac:dyDescent="0.2">
      <c r="A261" s="242" t="s">
        <v>289</v>
      </c>
      <c r="B261" s="241" t="s">
        <v>350</v>
      </c>
      <c r="C261" s="243">
        <v>-220</v>
      </c>
      <c r="D261" s="243">
        <v>0</v>
      </c>
      <c r="E261" s="243">
        <v>-220</v>
      </c>
      <c r="F261" s="243">
        <v>-343</v>
      </c>
      <c r="G261" s="243">
        <v>123</v>
      </c>
      <c r="H261" s="243">
        <v>-2560</v>
      </c>
      <c r="I261" s="243">
        <v>0</v>
      </c>
      <c r="J261" s="243">
        <v>-2560</v>
      </c>
      <c r="K261" s="243">
        <v>-1608</v>
      </c>
      <c r="L261" s="243">
        <v>-952</v>
      </c>
      <c r="M261" s="243">
        <v>0</v>
      </c>
    </row>
    <row r="262" spans="1:13" x14ac:dyDescent="0.2">
      <c r="A262" s="242" t="s">
        <v>289</v>
      </c>
      <c r="B262" s="241" t="s">
        <v>351</v>
      </c>
      <c r="C262" s="243">
        <v>-33</v>
      </c>
      <c r="D262" s="243">
        <v>-72</v>
      </c>
      <c r="E262" s="243">
        <v>39</v>
      </c>
      <c r="F262" s="243">
        <v>-24</v>
      </c>
      <c r="G262" s="243">
        <v>-9</v>
      </c>
      <c r="H262" s="243">
        <v>-480</v>
      </c>
      <c r="I262" s="243">
        <v>-870</v>
      </c>
      <c r="J262" s="243">
        <v>390</v>
      </c>
      <c r="K262" s="243">
        <v>-138</v>
      </c>
      <c r="L262" s="243">
        <v>-342</v>
      </c>
      <c r="M262" s="243">
        <v>-870</v>
      </c>
    </row>
    <row r="263" spans="1:13" x14ac:dyDescent="0.2">
      <c r="A263" s="242" t="s">
        <v>289</v>
      </c>
      <c r="B263" s="241" t="s">
        <v>352</v>
      </c>
      <c r="C263" s="243">
        <v>-466</v>
      </c>
      <c r="D263" s="243">
        <v>-555</v>
      </c>
      <c r="E263" s="243">
        <v>89</v>
      </c>
      <c r="F263" s="243">
        <v>-326</v>
      </c>
      <c r="G263" s="243">
        <v>-140</v>
      </c>
      <c r="H263" s="243">
        <v>-5019</v>
      </c>
      <c r="I263" s="243">
        <v>-6665</v>
      </c>
      <c r="J263" s="243">
        <v>1646</v>
      </c>
      <c r="K263" s="243">
        <v>-2244</v>
      </c>
      <c r="L263" s="243">
        <v>-2775</v>
      </c>
      <c r="M263" s="243">
        <v>-6665</v>
      </c>
    </row>
    <row r="264" spans="1:13" x14ac:dyDescent="0.2">
      <c r="A264" s="242" t="s">
        <v>289</v>
      </c>
      <c r="B264" s="241" t="s">
        <v>353</v>
      </c>
      <c r="C264" s="243">
        <v>-573</v>
      </c>
      <c r="D264" s="243">
        <v>-324</v>
      </c>
      <c r="E264" s="243">
        <v>-249</v>
      </c>
      <c r="F264" s="243">
        <v>-14</v>
      </c>
      <c r="G264" s="243">
        <v>-559</v>
      </c>
      <c r="H264" s="243">
        <v>-619</v>
      </c>
      <c r="I264" s="243">
        <v>-452</v>
      </c>
      <c r="J264" s="243">
        <v>-167</v>
      </c>
      <c r="K264" s="243">
        <v>-100</v>
      </c>
      <c r="L264" s="243">
        <v>-519</v>
      </c>
      <c r="M264" s="243">
        <v>-452</v>
      </c>
    </row>
    <row r="265" spans="1:13" x14ac:dyDescent="0.2">
      <c r="A265" s="242" t="s">
        <v>289</v>
      </c>
      <c r="B265" s="241" t="s">
        <v>354</v>
      </c>
      <c r="C265" s="243">
        <v>-167</v>
      </c>
      <c r="D265" s="243">
        <v>-725</v>
      </c>
      <c r="E265" s="243">
        <v>558</v>
      </c>
      <c r="F265" s="243">
        <v>37</v>
      </c>
      <c r="G265" s="243">
        <v>-204</v>
      </c>
      <c r="H265" s="243">
        <v>-608</v>
      </c>
      <c r="I265" s="243">
        <v>-1883</v>
      </c>
      <c r="J265" s="243">
        <v>1275</v>
      </c>
      <c r="K265" s="243">
        <v>-170</v>
      </c>
      <c r="L265" s="243">
        <v>-438</v>
      </c>
      <c r="M265" s="243">
        <v>-1883</v>
      </c>
    </row>
    <row r="266" spans="1:13" x14ac:dyDescent="0.2">
      <c r="A266" s="242" t="s">
        <v>289</v>
      </c>
      <c r="B266" s="241" t="s">
        <v>355</v>
      </c>
      <c r="C266" s="243">
        <v>-37</v>
      </c>
      <c r="D266" s="243">
        <v>-95</v>
      </c>
      <c r="E266" s="243">
        <v>58</v>
      </c>
      <c r="F266" s="243">
        <v>-604</v>
      </c>
      <c r="G266" s="243">
        <v>567</v>
      </c>
      <c r="H266" s="243">
        <v>-592</v>
      </c>
      <c r="I266" s="243">
        <v>-1019</v>
      </c>
      <c r="J266" s="243">
        <v>427</v>
      </c>
      <c r="K266" s="243">
        <v>-1189</v>
      </c>
      <c r="L266" s="243">
        <v>597</v>
      </c>
      <c r="M266" s="243">
        <v>-1019</v>
      </c>
    </row>
    <row r="267" spans="1:13" x14ac:dyDescent="0.2">
      <c r="A267" s="242" t="s">
        <v>289</v>
      </c>
      <c r="B267" s="241" t="s">
        <v>356</v>
      </c>
      <c r="C267" s="243">
        <v>0</v>
      </c>
      <c r="D267" s="243">
        <v>-11</v>
      </c>
      <c r="E267" s="243">
        <v>11</v>
      </c>
      <c r="F267" s="243">
        <v>0</v>
      </c>
      <c r="G267" s="243">
        <v>0</v>
      </c>
      <c r="H267" s="243">
        <v>-23</v>
      </c>
      <c r="I267" s="243">
        <v>-136</v>
      </c>
      <c r="J267" s="243">
        <v>113</v>
      </c>
      <c r="K267" s="243">
        <v>-63</v>
      </c>
      <c r="L267" s="243">
        <v>40</v>
      </c>
      <c r="M267" s="243">
        <v>-136</v>
      </c>
    </row>
    <row r="268" spans="1:13" x14ac:dyDescent="0.2">
      <c r="A268" s="242" t="s">
        <v>289</v>
      </c>
      <c r="B268" s="241" t="s">
        <v>357</v>
      </c>
      <c r="C268" s="243">
        <v>-39</v>
      </c>
      <c r="D268" s="243">
        <v>-53</v>
      </c>
      <c r="E268" s="243">
        <v>14</v>
      </c>
      <c r="F268" s="243">
        <v>-33</v>
      </c>
      <c r="G268" s="243">
        <v>-6</v>
      </c>
      <c r="H268" s="243">
        <v>-286</v>
      </c>
      <c r="I268" s="243">
        <v>-657</v>
      </c>
      <c r="J268" s="243">
        <v>371</v>
      </c>
      <c r="K268" s="243">
        <v>-393</v>
      </c>
      <c r="L268" s="243">
        <v>107</v>
      </c>
      <c r="M268" s="243">
        <v>-657</v>
      </c>
    </row>
    <row r="269" spans="1:13" x14ac:dyDescent="0.2">
      <c r="A269" s="242" t="s">
        <v>289</v>
      </c>
      <c r="B269" s="241" t="s">
        <v>358</v>
      </c>
      <c r="C269" s="243">
        <v>0</v>
      </c>
      <c r="D269" s="243">
        <v>0</v>
      </c>
      <c r="E269" s="243">
        <v>0</v>
      </c>
      <c r="F269" s="243">
        <v>0</v>
      </c>
      <c r="G269" s="243">
        <v>0</v>
      </c>
      <c r="H269" s="243">
        <v>0</v>
      </c>
      <c r="I269" s="243">
        <v>0</v>
      </c>
      <c r="J269" s="243">
        <v>0</v>
      </c>
      <c r="K269" s="243">
        <v>0</v>
      </c>
      <c r="L269" s="243">
        <v>0</v>
      </c>
      <c r="M269" s="243">
        <v>0</v>
      </c>
    </row>
    <row r="270" spans="1:13" x14ac:dyDescent="0.2">
      <c r="A270" s="242" t="s">
        <v>289</v>
      </c>
      <c r="B270" s="241" t="s">
        <v>359</v>
      </c>
      <c r="C270" s="243">
        <v>0</v>
      </c>
      <c r="D270" s="243">
        <v>0</v>
      </c>
      <c r="E270" s="243">
        <v>0</v>
      </c>
      <c r="F270" s="243">
        <v>0</v>
      </c>
      <c r="G270" s="243">
        <v>0</v>
      </c>
      <c r="H270" s="243">
        <v>0</v>
      </c>
      <c r="I270" s="243">
        <v>0</v>
      </c>
      <c r="J270" s="243">
        <v>0</v>
      </c>
      <c r="K270" s="243">
        <v>-38</v>
      </c>
      <c r="L270" s="243">
        <v>38</v>
      </c>
      <c r="M270" s="243">
        <v>0</v>
      </c>
    </row>
    <row r="271" spans="1:13" x14ac:dyDescent="0.2">
      <c r="A271" s="242" t="s">
        <v>289</v>
      </c>
      <c r="B271" s="241" t="s">
        <v>360</v>
      </c>
      <c r="C271" s="243">
        <v>0</v>
      </c>
      <c r="D271" s="243">
        <v>0</v>
      </c>
      <c r="E271" s="243">
        <v>0</v>
      </c>
      <c r="F271" s="243">
        <v>0</v>
      </c>
      <c r="G271" s="243">
        <v>0</v>
      </c>
      <c r="H271" s="243">
        <v>0</v>
      </c>
      <c r="I271" s="243">
        <v>0</v>
      </c>
      <c r="J271" s="243">
        <v>0</v>
      </c>
      <c r="K271" s="243">
        <v>354</v>
      </c>
      <c r="L271" s="243">
        <v>-354</v>
      </c>
      <c r="M271" s="243">
        <v>0</v>
      </c>
    </row>
    <row r="272" spans="1:13" x14ac:dyDescent="0.2">
      <c r="A272" s="242" t="s">
        <v>289</v>
      </c>
      <c r="B272" s="241" t="s">
        <v>361</v>
      </c>
      <c r="C272" s="243">
        <v>-26</v>
      </c>
      <c r="D272" s="243">
        <v>0</v>
      </c>
      <c r="E272" s="243">
        <v>-26</v>
      </c>
      <c r="F272" s="243">
        <v>-712</v>
      </c>
      <c r="G272" s="243">
        <v>686</v>
      </c>
      <c r="H272" s="243">
        <v>-4565</v>
      </c>
      <c r="I272" s="243">
        <v>-13175</v>
      </c>
      <c r="J272" s="243">
        <v>8610</v>
      </c>
      <c r="K272" s="243">
        <v>-3778</v>
      </c>
      <c r="L272" s="243">
        <v>-787</v>
      </c>
      <c r="M272" s="243">
        <v>-13175</v>
      </c>
    </row>
    <row r="273" spans="1:13" x14ac:dyDescent="0.2">
      <c r="A273" s="242" t="s">
        <v>289</v>
      </c>
      <c r="B273" s="244" t="s">
        <v>102</v>
      </c>
      <c r="C273" s="245">
        <v>-59266</v>
      </c>
      <c r="D273" s="245">
        <v>-56617</v>
      </c>
      <c r="E273" s="245">
        <v>-2649</v>
      </c>
      <c r="F273" s="245">
        <v>-27155</v>
      </c>
      <c r="G273" s="245">
        <v>-32111</v>
      </c>
      <c r="H273" s="245">
        <v>-650550</v>
      </c>
      <c r="I273" s="245">
        <v>-696479</v>
      </c>
      <c r="J273" s="245">
        <v>45929</v>
      </c>
      <c r="K273" s="245">
        <v>-329432</v>
      </c>
      <c r="L273" s="245">
        <v>-321118</v>
      </c>
      <c r="M273" s="246">
        <v>-696479</v>
      </c>
    </row>
    <row r="274" spans="1:13" x14ac:dyDescent="0.2">
      <c r="A274" s="242" t="s">
        <v>362</v>
      </c>
      <c r="B274" s="241" t="s">
        <v>363</v>
      </c>
      <c r="C274" s="243">
        <v>-198</v>
      </c>
      <c r="D274" s="243">
        <v>-617</v>
      </c>
      <c r="E274" s="243">
        <v>419</v>
      </c>
      <c r="F274" s="243">
        <v>-27</v>
      </c>
      <c r="G274" s="243">
        <v>-171</v>
      </c>
      <c r="H274" s="243">
        <v>-1665</v>
      </c>
      <c r="I274" s="243">
        <v>-4585</v>
      </c>
      <c r="J274" s="243">
        <v>2920</v>
      </c>
      <c r="K274" s="243">
        <v>-428</v>
      </c>
      <c r="L274" s="243">
        <v>-1237</v>
      </c>
      <c r="M274" s="243">
        <v>-4585</v>
      </c>
    </row>
    <row r="275" spans="1:13" x14ac:dyDescent="0.2">
      <c r="A275" s="242" t="s">
        <v>362</v>
      </c>
      <c r="B275" s="241" t="s">
        <v>364</v>
      </c>
      <c r="C275" s="243">
        <v>-179</v>
      </c>
      <c r="D275" s="243">
        <v>-291</v>
      </c>
      <c r="E275" s="243">
        <v>112</v>
      </c>
      <c r="F275" s="243">
        <v>-298</v>
      </c>
      <c r="G275" s="243">
        <v>119</v>
      </c>
      <c r="H275" s="243">
        <v>-3342</v>
      </c>
      <c r="I275" s="243">
        <v>-3493</v>
      </c>
      <c r="J275" s="243">
        <v>151</v>
      </c>
      <c r="K275" s="243">
        <v>-5440</v>
      </c>
      <c r="L275" s="243">
        <v>2098</v>
      </c>
      <c r="M275" s="243">
        <v>-3493</v>
      </c>
    </row>
    <row r="276" spans="1:13" x14ac:dyDescent="0.2">
      <c r="A276" s="242" t="s">
        <v>362</v>
      </c>
      <c r="B276" s="241" t="s">
        <v>365</v>
      </c>
      <c r="C276" s="243">
        <v>-8</v>
      </c>
      <c r="D276" s="243">
        <v>-8</v>
      </c>
      <c r="E276" s="243">
        <v>0</v>
      </c>
      <c r="F276" s="243">
        <v>-8</v>
      </c>
      <c r="G276" s="243">
        <v>0</v>
      </c>
      <c r="H276" s="243">
        <v>-99</v>
      </c>
      <c r="I276" s="243">
        <v>-99</v>
      </c>
      <c r="J276" s="243">
        <v>0</v>
      </c>
      <c r="K276" s="243">
        <v>-99</v>
      </c>
      <c r="L276" s="243">
        <v>0</v>
      </c>
      <c r="M276" s="243">
        <v>-99</v>
      </c>
    </row>
    <row r="277" spans="1:13" x14ac:dyDescent="0.2">
      <c r="A277" s="242" t="s">
        <v>362</v>
      </c>
      <c r="B277" s="241" t="s">
        <v>366</v>
      </c>
      <c r="C277" s="243">
        <v>-506</v>
      </c>
      <c r="D277" s="243">
        <v>-400</v>
      </c>
      <c r="E277" s="243">
        <v>-106</v>
      </c>
      <c r="F277" s="243">
        <v>-479</v>
      </c>
      <c r="G277" s="243">
        <v>-27</v>
      </c>
      <c r="H277" s="243">
        <v>-6175</v>
      </c>
      <c r="I277" s="243">
        <v>-4659</v>
      </c>
      <c r="J277" s="243">
        <v>-1516</v>
      </c>
      <c r="K277" s="243">
        <v>-5706</v>
      </c>
      <c r="L277" s="243">
        <v>-469</v>
      </c>
      <c r="M277" s="243">
        <v>-4659</v>
      </c>
    </row>
    <row r="278" spans="1:13" x14ac:dyDescent="0.2">
      <c r="A278" s="242" t="s">
        <v>362</v>
      </c>
      <c r="B278" s="241" t="s">
        <v>367</v>
      </c>
      <c r="C278" s="243">
        <v>-105</v>
      </c>
      <c r="D278" s="243">
        <v>-250</v>
      </c>
      <c r="E278" s="243">
        <v>145</v>
      </c>
      <c r="F278" s="243">
        <v>-142</v>
      </c>
      <c r="G278" s="243">
        <v>37</v>
      </c>
      <c r="H278" s="243">
        <v>-1376</v>
      </c>
      <c r="I278" s="243">
        <v>-3002</v>
      </c>
      <c r="J278" s="243">
        <v>1626</v>
      </c>
      <c r="K278" s="243">
        <v>-1707</v>
      </c>
      <c r="L278" s="243">
        <v>331</v>
      </c>
      <c r="M278" s="243">
        <v>-3002</v>
      </c>
    </row>
    <row r="279" spans="1:13" x14ac:dyDescent="0.2">
      <c r="A279" s="242" t="s">
        <v>362</v>
      </c>
      <c r="B279" s="241" t="s">
        <v>368</v>
      </c>
      <c r="C279" s="243">
        <v>-95</v>
      </c>
      <c r="D279" s="243">
        <v>-61</v>
      </c>
      <c r="E279" s="243">
        <v>-34</v>
      </c>
      <c r="F279" s="243">
        <v>-95</v>
      </c>
      <c r="G279" s="243">
        <v>0</v>
      </c>
      <c r="H279" s="243">
        <v>-1136</v>
      </c>
      <c r="I279" s="243">
        <v>-731</v>
      </c>
      <c r="J279" s="243">
        <v>-405</v>
      </c>
      <c r="K279" s="243">
        <v>-1145</v>
      </c>
      <c r="L279" s="243">
        <v>9</v>
      </c>
      <c r="M279" s="243">
        <v>-731</v>
      </c>
    </row>
    <row r="280" spans="1:13" x14ac:dyDescent="0.2">
      <c r="A280" s="242" t="s">
        <v>362</v>
      </c>
      <c r="B280" s="244" t="s">
        <v>102</v>
      </c>
      <c r="C280" s="245">
        <v>-1090</v>
      </c>
      <c r="D280" s="245">
        <v>-1627</v>
      </c>
      <c r="E280" s="245">
        <v>537</v>
      </c>
      <c r="F280" s="245">
        <v>-1050</v>
      </c>
      <c r="G280" s="245">
        <v>-40</v>
      </c>
      <c r="H280" s="245">
        <v>-13792</v>
      </c>
      <c r="I280" s="245">
        <v>-16569</v>
      </c>
      <c r="J280" s="245">
        <v>2777</v>
      </c>
      <c r="K280" s="245">
        <v>-14524</v>
      </c>
      <c r="L280" s="245">
        <v>732</v>
      </c>
      <c r="M280" s="246">
        <v>-16569</v>
      </c>
    </row>
    <row r="281" spans="1:13" x14ac:dyDescent="0.2">
      <c r="A281" s="247" t="s">
        <v>369</v>
      </c>
      <c r="B281" s="248"/>
      <c r="C281" s="249">
        <v>-99985</v>
      </c>
      <c r="D281" s="249">
        <v>-88647</v>
      </c>
      <c r="E281" s="249">
        <v>-11338</v>
      </c>
      <c r="F281" s="249">
        <v>-89512</v>
      </c>
      <c r="G281" s="249">
        <v>-10473</v>
      </c>
      <c r="H281" s="249">
        <v>-1063654</v>
      </c>
      <c r="I281" s="249">
        <v>-1062233</v>
      </c>
      <c r="J281" s="249">
        <v>-1421</v>
      </c>
      <c r="K281" s="249">
        <v>-742267</v>
      </c>
      <c r="L281" s="249">
        <v>-321387</v>
      </c>
      <c r="M281" s="243">
        <v>-1062233</v>
      </c>
    </row>
    <row r="282" spans="1:13" x14ac:dyDescent="0.2">
      <c r="A282" s="247" t="s">
        <v>370</v>
      </c>
      <c r="B282" s="248"/>
      <c r="C282" s="249">
        <v>0</v>
      </c>
      <c r="D282" s="249">
        <v>-1238</v>
      </c>
      <c r="E282" s="249">
        <v>1238</v>
      </c>
      <c r="F282" s="249">
        <v>27381</v>
      </c>
      <c r="G282" s="249">
        <v>-27381</v>
      </c>
      <c r="H282" s="249">
        <v>1</v>
      </c>
      <c r="I282" s="249">
        <v>0</v>
      </c>
      <c r="J282" s="249">
        <v>1</v>
      </c>
      <c r="K282" s="249">
        <v>290126</v>
      </c>
      <c r="L282" s="249">
        <v>-290125</v>
      </c>
      <c r="M282" s="243">
        <v>0</v>
      </c>
    </row>
    <row r="283" spans="1:13" x14ac:dyDescent="0.2">
      <c r="A283" s="250" t="s">
        <v>82</v>
      </c>
      <c r="B283" s="248"/>
      <c r="C283" s="243">
        <v>177</v>
      </c>
      <c r="D283" s="243">
        <v>10</v>
      </c>
      <c r="E283" s="243">
        <v>167</v>
      </c>
      <c r="F283" s="243">
        <v>19</v>
      </c>
      <c r="G283" s="243">
        <v>158</v>
      </c>
      <c r="H283" s="243">
        <v>919</v>
      </c>
      <c r="I283" s="243">
        <v>125</v>
      </c>
      <c r="J283" s="243">
        <v>794</v>
      </c>
      <c r="K283" s="243">
        <v>389</v>
      </c>
      <c r="L283" s="243">
        <v>530</v>
      </c>
      <c r="M283" s="243">
        <v>125</v>
      </c>
    </row>
    <row r="284" spans="1:13" x14ac:dyDescent="0.2">
      <c r="A284" s="250" t="s">
        <v>83</v>
      </c>
      <c r="B284" s="248"/>
      <c r="C284" s="243">
        <v>-1</v>
      </c>
      <c r="D284" s="243">
        <v>-2</v>
      </c>
      <c r="E284" s="243">
        <v>1</v>
      </c>
      <c r="F284" s="243">
        <v>-1</v>
      </c>
      <c r="G284" s="243">
        <v>0</v>
      </c>
      <c r="H284" s="243">
        <v>-53</v>
      </c>
      <c r="I284" s="243">
        <v>-20</v>
      </c>
      <c r="J284" s="243">
        <v>-33</v>
      </c>
      <c r="K284" s="243">
        <v>-41</v>
      </c>
      <c r="L284" s="243">
        <v>-12</v>
      </c>
      <c r="M284" s="243">
        <v>-20</v>
      </c>
    </row>
    <row r="285" spans="1:13" x14ac:dyDescent="0.2">
      <c r="A285" s="247" t="s">
        <v>371</v>
      </c>
      <c r="B285" s="248"/>
      <c r="C285" s="249">
        <v>176</v>
      </c>
      <c r="D285" s="249">
        <v>-1229</v>
      </c>
      <c r="E285" s="249">
        <v>1405</v>
      </c>
      <c r="F285" s="249">
        <v>27399</v>
      </c>
      <c r="G285" s="249">
        <v>-27223</v>
      </c>
      <c r="H285" s="249">
        <v>867</v>
      </c>
      <c r="I285" s="249">
        <v>105</v>
      </c>
      <c r="J285" s="249">
        <v>762</v>
      </c>
      <c r="K285" s="249">
        <v>290473</v>
      </c>
      <c r="L285" s="249">
        <v>-289606</v>
      </c>
      <c r="M285" s="243">
        <v>105</v>
      </c>
    </row>
  </sheetData>
  <pageMargins left="1" right="1" top="1" bottom="1" header="0.5" footer="0.5"/>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61"/>
  <sheetViews>
    <sheetView topLeftCell="B1" zoomScale="90" zoomScaleNormal="90" workbookViewId="0">
      <selection activeCell="M8" sqref="M8"/>
    </sheetView>
  </sheetViews>
  <sheetFormatPr defaultRowHeight="15" x14ac:dyDescent="0.25"/>
  <cols>
    <col min="1" max="1" width="15.28515625" bestFit="1" customWidth="1"/>
    <col min="2" max="2" width="31.28515625" bestFit="1" customWidth="1"/>
    <col min="3" max="3" width="25.28515625" bestFit="1" customWidth="1"/>
    <col min="4" max="4" width="14.7109375" style="94" bestFit="1" customWidth="1"/>
    <col min="5" max="5" width="16.28515625" style="94" bestFit="1" customWidth="1"/>
    <col min="6" max="6" width="18.7109375" style="94" bestFit="1" customWidth="1"/>
    <col min="7" max="7" width="21.28515625" style="94" bestFit="1" customWidth="1"/>
    <col min="8" max="8" width="22.7109375" style="94" bestFit="1" customWidth="1"/>
    <col min="9" max="9" width="21.28515625" style="94" bestFit="1" customWidth="1"/>
    <col min="10" max="10" width="12.42578125" style="94" bestFit="1" customWidth="1"/>
    <col min="11" max="11" width="8.7109375" style="94"/>
  </cols>
  <sheetData>
    <row r="1" spans="1:11" x14ac:dyDescent="0.25">
      <c r="A1" s="90" t="s">
        <v>372</v>
      </c>
    </row>
    <row r="2" spans="1:11" x14ac:dyDescent="0.25">
      <c r="A2" s="91" t="s">
        <v>373</v>
      </c>
      <c r="B2" s="91" t="s">
        <v>426</v>
      </c>
    </row>
    <row r="3" spans="1:11" x14ac:dyDescent="0.25">
      <c r="A3" s="91" t="s">
        <v>374</v>
      </c>
      <c r="B3" s="91" t="s">
        <v>375</v>
      </c>
    </row>
    <row r="4" spans="1:11" x14ac:dyDescent="0.25">
      <c r="A4" s="91" t="s">
        <v>376</v>
      </c>
      <c r="B4" s="91" t="s">
        <v>375</v>
      </c>
    </row>
    <row r="5" spans="1:11" x14ac:dyDescent="0.25">
      <c r="D5" s="237"/>
      <c r="E5" s="237"/>
      <c r="F5" s="237"/>
      <c r="G5" s="237"/>
      <c r="H5" s="237"/>
      <c r="I5" s="237"/>
      <c r="J5" s="237"/>
    </row>
    <row r="6" spans="1:11" x14ac:dyDescent="0.25">
      <c r="A6" s="91" t="s">
        <v>377</v>
      </c>
      <c r="B6" s="91" t="s">
        <v>378</v>
      </c>
      <c r="D6" s="237"/>
      <c r="E6" s="237"/>
      <c r="F6" s="237"/>
      <c r="G6" s="237"/>
      <c r="H6" s="237"/>
      <c r="I6" s="237"/>
      <c r="J6" s="237"/>
    </row>
    <row r="7" spans="1:11" x14ac:dyDescent="0.25">
      <c r="D7" s="237"/>
      <c r="E7" s="237"/>
      <c r="F7" s="237"/>
      <c r="G7" s="237"/>
      <c r="H7" s="237"/>
      <c r="I7" s="237"/>
      <c r="J7" s="237"/>
    </row>
    <row r="8" spans="1:11" x14ac:dyDescent="0.25">
      <c r="C8" s="91" t="s">
        <v>379</v>
      </c>
      <c r="D8" s="237" t="s">
        <v>380</v>
      </c>
      <c r="E8" s="237" t="s">
        <v>381</v>
      </c>
      <c r="F8" s="237" t="s">
        <v>382</v>
      </c>
      <c r="G8" s="237" t="s">
        <v>383</v>
      </c>
      <c r="H8" s="237" t="s">
        <v>384</v>
      </c>
      <c r="I8" s="237" t="s">
        <v>385</v>
      </c>
      <c r="J8" s="237" t="s">
        <v>96</v>
      </c>
    </row>
    <row r="9" spans="1:11" x14ac:dyDescent="0.25">
      <c r="A9" s="92" t="s">
        <v>386</v>
      </c>
      <c r="B9" s="92" t="s">
        <v>387</v>
      </c>
      <c r="D9" s="275"/>
      <c r="E9" s="275"/>
      <c r="F9" s="275"/>
      <c r="G9" s="275"/>
      <c r="H9" s="275"/>
      <c r="I9" s="275"/>
      <c r="J9" s="275"/>
      <c r="K9"/>
    </row>
    <row r="10" spans="1:11" x14ac:dyDescent="0.25">
      <c r="A10" s="91" t="s">
        <v>388</v>
      </c>
      <c r="B10" s="91" t="s">
        <v>59</v>
      </c>
      <c r="D10" s="274">
        <v>3970.8</v>
      </c>
      <c r="E10" s="274">
        <v>3915.8</v>
      </c>
      <c r="F10" s="274">
        <f>D10-E10</f>
        <v>55</v>
      </c>
      <c r="G10" s="274">
        <v>51444.3</v>
      </c>
      <c r="H10" s="274">
        <v>59918.1</v>
      </c>
      <c r="I10" s="274">
        <f>G10-H10</f>
        <v>-8473.7999999999956</v>
      </c>
      <c r="J10" s="274">
        <v>59918.1</v>
      </c>
    </row>
    <row r="11" spans="1:11" x14ac:dyDescent="0.25">
      <c r="A11" s="91" t="s">
        <v>389</v>
      </c>
      <c r="B11" s="91" t="s">
        <v>61</v>
      </c>
      <c r="D11" s="274">
        <v>6.5</v>
      </c>
      <c r="E11" s="274"/>
      <c r="F11" s="274">
        <f>D11-E11</f>
        <v>6.5</v>
      </c>
      <c r="G11" s="274">
        <v>6.5</v>
      </c>
      <c r="H11" s="274"/>
      <c r="I11" s="274">
        <f>G11-H11</f>
        <v>6.5</v>
      </c>
      <c r="J11" s="274"/>
    </row>
    <row r="12" spans="1:11" x14ac:dyDescent="0.25">
      <c r="A12" s="92" t="s">
        <v>390</v>
      </c>
      <c r="B12" s="92" t="s">
        <v>139</v>
      </c>
      <c r="D12" s="273">
        <f>SUM(D10:D11)</f>
        <v>3977.3</v>
      </c>
      <c r="E12" s="273">
        <f>E10</f>
        <v>3915.8</v>
      </c>
      <c r="F12" s="273">
        <f>SUM(F10:F11)</f>
        <v>61.5</v>
      </c>
      <c r="G12" s="273">
        <f>SUM(G10:G11)</f>
        <v>51450.8</v>
      </c>
      <c r="H12" s="273">
        <f>H10</f>
        <v>59918.1</v>
      </c>
      <c r="I12" s="273">
        <f>SUM(I10:I11)</f>
        <v>-8467.2999999999956</v>
      </c>
      <c r="J12" s="273">
        <f>J10</f>
        <v>59918.1</v>
      </c>
    </row>
    <row r="13" spans="1:11" x14ac:dyDescent="0.25">
      <c r="A13" s="91" t="s">
        <v>391</v>
      </c>
      <c r="B13" s="91" t="s">
        <v>392</v>
      </c>
      <c r="D13" s="274"/>
      <c r="E13" s="274"/>
      <c r="F13" s="274"/>
      <c r="G13" s="274"/>
      <c r="H13" s="274"/>
      <c r="I13" s="274"/>
      <c r="J13" s="274"/>
      <c r="K13"/>
    </row>
    <row r="14" spans="1:11" x14ac:dyDescent="0.25">
      <c r="A14" s="92" t="s">
        <v>393</v>
      </c>
      <c r="B14" s="92" t="s">
        <v>394</v>
      </c>
      <c r="D14" s="273"/>
      <c r="E14" s="273"/>
      <c r="F14" s="273"/>
      <c r="G14" s="273"/>
      <c r="H14" s="273"/>
      <c r="I14" s="273"/>
      <c r="J14" s="273"/>
      <c r="K14"/>
    </row>
    <row r="15" spans="1:11" x14ac:dyDescent="0.25">
      <c r="A15" s="91" t="s">
        <v>395</v>
      </c>
      <c r="B15" s="91" t="s">
        <v>396</v>
      </c>
      <c r="D15" s="274">
        <v>-76.900000000000006</v>
      </c>
      <c r="E15" s="274">
        <v>-48</v>
      </c>
      <c r="F15" s="274">
        <f>D15-E15</f>
        <v>-28.900000000000006</v>
      </c>
      <c r="G15" s="274">
        <v>-455.5</v>
      </c>
      <c r="H15" s="274">
        <v>-319</v>
      </c>
      <c r="I15" s="274">
        <f>G15-H15</f>
        <v>-136.5</v>
      </c>
      <c r="J15" s="274">
        <v>-319</v>
      </c>
    </row>
    <row r="16" spans="1:11" x14ac:dyDescent="0.25">
      <c r="A16" s="91" t="s">
        <v>397</v>
      </c>
      <c r="B16" s="91" t="s">
        <v>66</v>
      </c>
      <c r="D16" s="274">
        <v>-3874.3</v>
      </c>
      <c r="E16" s="274">
        <v>-3867.8</v>
      </c>
      <c r="F16" s="274">
        <f t="shared" ref="F16:F17" si="0">D16-E16</f>
        <v>-6.5</v>
      </c>
      <c r="G16" s="274">
        <v>-46430.6</v>
      </c>
      <c r="H16" s="274">
        <v>-46413.9</v>
      </c>
      <c r="I16" s="274">
        <f t="shared" ref="I16:I17" si="1">G16-H16</f>
        <v>-16.69999999999709</v>
      </c>
      <c r="J16" s="274">
        <v>-46413.9</v>
      </c>
    </row>
    <row r="17" spans="1:11" x14ac:dyDescent="0.25">
      <c r="A17" s="91" t="s">
        <v>398</v>
      </c>
      <c r="B17" s="91" t="s">
        <v>67</v>
      </c>
      <c r="D17" s="274">
        <v>-26.1</v>
      </c>
      <c r="E17" s="274">
        <f>SUM(E15:E16)</f>
        <v>-3915.8</v>
      </c>
      <c r="F17" s="274">
        <f t="shared" si="0"/>
        <v>3889.7000000000003</v>
      </c>
      <c r="G17" s="274">
        <v>-4564.6000000000004</v>
      </c>
      <c r="H17" s="274">
        <v>-13175.2</v>
      </c>
      <c r="I17" s="274">
        <f t="shared" si="1"/>
        <v>8610.6</v>
      </c>
      <c r="J17" s="274">
        <v>-13175.2</v>
      </c>
    </row>
    <row r="18" spans="1:11" x14ac:dyDescent="0.25">
      <c r="A18" s="92" t="s">
        <v>399</v>
      </c>
      <c r="B18" s="92" t="s">
        <v>369</v>
      </c>
      <c r="D18" s="273">
        <f t="shared" ref="D18:J18" si="2">SUM(D15:D17)</f>
        <v>-3977.3</v>
      </c>
      <c r="E18" s="273">
        <f t="shared" si="2"/>
        <v>-7831.6</v>
      </c>
      <c r="F18" s="273">
        <f t="shared" si="2"/>
        <v>3854.3</v>
      </c>
      <c r="G18" s="273">
        <f t="shared" si="2"/>
        <v>-51450.7</v>
      </c>
      <c r="H18" s="273">
        <f t="shared" si="2"/>
        <v>-59908.100000000006</v>
      </c>
      <c r="I18" s="273">
        <f t="shared" si="2"/>
        <v>8457.4000000000033</v>
      </c>
      <c r="J18" s="273">
        <f t="shared" si="2"/>
        <v>-59908.100000000006</v>
      </c>
    </row>
    <row r="19" spans="1:11" x14ac:dyDescent="0.25">
      <c r="A19" s="92" t="s">
        <v>400</v>
      </c>
      <c r="B19" s="92" t="s">
        <v>401</v>
      </c>
      <c r="D19" s="273">
        <f t="shared" ref="D19:F19" si="3">D12+D18</f>
        <v>0</v>
      </c>
      <c r="E19" s="273">
        <f t="shared" si="3"/>
        <v>-3915.8</v>
      </c>
      <c r="F19" s="273">
        <f t="shared" si="3"/>
        <v>3915.8</v>
      </c>
      <c r="G19" s="273">
        <f>G12+G18</f>
        <v>0.10000000000582077</v>
      </c>
      <c r="H19" s="273">
        <f>H12+H18</f>
        <v>9.999999999992724</v>
      </c>
      <c r="I19" s="273">
        <f>I12+I18</f>
        <v>-9.8999999999923602</v>
      </c>
      <c r="J19" s="273">
        <f>J12+J18</f>
        <v>9.999999999992724</v>
      </c>
    </row>
    <row r="20" spans="1:11" x14ac:dyDescent="0.25">
      <c r="A20" s="92" t="s">
        <v>402</v>
      </c>
      <c r="B20" s="92" t="s">
        <v>371</v>
      </c>
      <c r="D20" s="273"/>
      <c r="E20" s="273"/>
      <c r="F20" s="273"/>
      <c r="G20" s="273"/>
      <c r="H20" s="273"/>
      <c r="I20" s="273"/>
      <c r="J20" s="273"/>
    </row>
    <row r="21" spans="1:11" x14ac:dyDescent="0.25">
      <c r="D21" s="237"/>
      <c r="E21" s="237"/>
      <c r="F21" s="237"/>
      <c r="G21" s="237"/>
      <c r="H21" s="237"/>
      <c r="I21" s="237"/>
      <c r="J21" s="237"/>
    </row>
    <row r="22" spans="1:11" s="108" customFormat="1" ht="15.75" thickBot="1" x14ac:dyDescent="0.3">
      <c r="D22" s="279"/>
      <c r="E22" s="279"/>
      <c r="F22" s="279"/>
      <c r="G22" s="279"/>
      <c r="H22" s="279"/>
      <c r="I22" s="279"/>
      <c r="J22" s="279"/>
      <c r="K22" s="109"/>
    </row>
    <row r="23" spans="1:11" x14ac:dyDescent="0.25">
      <c r="A23" s="91" t="s">
        <v>373</v>
      </c>
      <c r="B23" s="91" t="s">
        <v>426</v>
      </c>
      <c r="D23" s="280"/>
      <c r="E23" s="280"/>
      <c r="F23" s="280"/>
      <c r="G23" s="280"/>
      <c r="H23" s="280"/>
      <c r="I23" s="280"/>
      <c r="J23" s="280"/>
      <c r="K23" s="129"/>
    </row>
    <row r="24" spans="1:11" x14ac:dyDescent="0.25">
      <c r="A24" s="91" t="s">
        <v>374</v>
      </c>
      <c r="B24" s="91" t="s">
        <v>375</v>
      </c>
      <c r="D24" s="280"/>
      <c r="E24" s="280"/>
      <c r="F24" s="280"/>
      <c r="G24" s="280"/>
      <c r="H24" s="280"/>
      <c r="I24" s="280"/>
      <c r="J24" s="280"/>
      <c r="K24" s="129"/>
    </row>
    <row r="25" spans="1:11" x14ac:dyDescent="0.25">
      <c r="A25" s="91" t="s">
        <v>376</v>
      </c>
      <c r="B25" s="91" t="s">
        <v>27</v>
      </c>
      <c r="D25" s="280"/>
      <c r="E25" s="280"/>
      <c r="F25" s="280"/>
      <c r="G25" s="280"/>
      <c r="H25" s="280"/>
      <c r="I25" s="280"/>
      <c r="J25" s="280"/>
      <c r="K25" s="129"/>
    </row>
    <row r="26" spans="1:11" x14ac:dyDescent="0.25">
      <c r="D26" s="237"/>
      <c r="E26" s="237"/>
      <c r="F26" s="237"/>
      <c r="G26" s="237"/>
      <c r="H26" s="237"/>
      <c r="I26" s="237"/>
      <c r="J26" s="237"/>
    </row>
    <row r="27" spans="1:11" x14ac:dyDescent="0.25">
      <c r="A27" s="122"/>
      <c r="B27" s="122"/>
      <c r="C27" s="123" t="s">
        <v>379</v>
      </c>
      <c r="D27" s="271" t="s">
        <v>380</v>
      </c>
      <c r="E27" s="271" t="s">
        <v>381</v>
      </c>
      <c r="F27" s="271" t="s">
        <v>382</v>
      </c>
      <c r="G27" s="271" t="s">
        <v>383</v>
      </c>
      <c r="H27" s="271" t="s">
        <v>384</v>
      </c>
      <c r="I27" s="271" t="s">
        <v>385</v>
      </c>
      <c r="J27" s="271" t="s">
        <v>96</v>
      </c>
    </row>
    <row r="28" spans="1:11" x14ac:dyDescent="0.25">
      <c r="A28" s="124" t="s">
        <v>386</v>
      </c>
      <c r="B28" s="124" t="s">
        <v>387</v>
      </c>
      <c r="C28" s="122"/>
      <c r="D28" s="273"/>
      <c r="E28" s="273"/>
      <c r="F28" s="273"/>
      <c r="G28" s="273"/>
      <c r="H28" s="273"/>
      <c r="I28" s="273"/>
      <c r="J28" s="273"/>
    </row>
    <row r="29" spans="1:11" x14ac:dyDescent="0.25">
      <c r="A29" s="123" t="s">
        <v>388</v>
      </c>
      <c r="B29" s="123" t="s">
        <v>59</v>
      </c>
      <c r="C29" s="122"/>
      <c r="D29" s="274">
        <v>1635.8</v>
      </c>
      <c r="E29" s="274">
        <v>1287.4000000000001</v>
      </c>
      <c r="F29" s="274">
        <f>D29-E29</f>
        <v>348.39999999999986</v>
      </c>
      <c r="G29" s="274">
        <v>15954.7</v>
      </c>
      <c r="H29" s="274">
        <v>15448.6</v>
      </c>
      <c r="I29" s="274">
        <f>G29-H29</f>
        <v>506.10000000000036</v>
      </c>
      <c r="J29" s="274">
        <v>15448.6</v>
      </c>
    </row>
    <row r="30" spans="1:11" x14ac:dyDescent="0.25">
      <c r="A30" s="123" t="s">
        <v>403</v>
      </c>
      <c r="B30" s="123" t="s">
        <v>404</v>
      </c>
      <c r="C30" s="122"/>
      <c r="D30" s="274"/>
      <c r="E30" s="274"/>
      <c r="F30" s="274">
        <f t="shared" ref="F30:F31" si="4">D30-E30</f>
        <v>0</v>
      </c>
      <c r="G30" s="274">
        <v>0</v>
      </c>
      <c r="H30" s="274"/>
      <c r="I30" s="274">
        <f t="shared" ref="I30:I31" si="5">G30-H30</f>
        <v>0</v>
      </c>
      <c r="J30" s="274"/>
    </row>
    <row r="31" spans="1:11" x14ac:dyDescent="0.25">
      <c r="A31" s="123" t="s">
        <v>389</v>
      </c>
      <c r="B31" s="123" t="s">
        <v>61</v>
      </c>
      <c r="C31" s="122"/>
      <c r="D31" s="274">
        <v>189.5</v>
      </c>
      <c r="E31" s="274">
        <v>204.6</v>
      </c>
      <c r="F31" s="274">
        <f t="shared" si="4"/>
        <v>-15.099999999999994</v>
      </c>
      <c r="G31" s="274">
        <v>2273.6999999999998</v>
      </c>
      <c r="H31" s="274">
        <v>2455.6999999999998</v>
      </c>
      <c r="I31" s="274">
        <f t="shared" si="5"/>
        <v>-182</v>
      </c>
      <c r="J31" s="274">
        <v>2455.6999999999998</v>
      </c>
    </row>
    <row r="32" spans="1:11" x14ac:dyDescent="0.25">
      <c r="A32" s="124" t="s">
        <v>390</v>
      </c>
      <c r="B32" s="124" t="s">
        <v>139</v>
      </c>
      <c r="C32" s="122"/>
      <c r="D32" s="273">
        <f t="shared" ref="D32:J32" si="6">SUM(D29:D31)</f>
        <v>1825.3</v>
      </c>
      <c r="E32" s="273">
        <f t="shared" si="6"/>
        <v>1492</v>
      </c>
      <c r="F32" s="273">
        <f t="shared" si="6"/>
        <v>333.29999999999984</v>
      </c>
      <c r="G32" s="273">
        <f t="shared" si="6"/>
        <v>18228.400000000001</v>
      </c>
      <c r="H32" s="273">
        <f t="shared" si="6"/>
        <v>17904.3</v>
      </c>
      <c r="I32" s="273">
        <f t="shared" si="6"/>
        <v>324.10000000000036</v>
      </c>
      <c r="J32" s="273">
        <f t="shared" si="6"/>
        <v>17904.3</v>
      </c>
    </row>
    <row r="33" spans="1:11" x14ac:dyDescent="0.25">
      <c r="A33" s="123" t="s">
        <v>391</v>
      </c>
      <c r="B33" s="123" t="s">
        <v>392</v>
      </c>
      <c r="C33" s="122"/>
      <c r="D33" s="274"/>
      <c r="E33" s="274"/>
      <c r="F33" s="274"/>
      <c r="G33" s="274"/>
      <c r="H33" s="274"/>
      <c r="I33" s="274"/>
      <c r="J33" s="274"/>
    </row>
    <row r="34" spans="1:11" x14ac:dyDescent="0.25">
      <c r="A34" s="124" t="s">
        <v>393</v>
      </c>
      <c r="B34" s="124" t="s">
        <v>394</v>
      </c>
      <c r="C34" s="122"/>
      <c r="D34" s="273"/>
      <c r="E34" s="273"/>
      <c r="F34" s="273"/>
      <c r="G34" s="273"/>
      <c r="H34" s="273"/>
      <c r="I34" s="273"/>
      <c r="J34" s="273"/>
    </row>
    <row r="35" spans="1:11" x14ac:dyDescent="0.25">
      <c r="A35" s="123" t="s">
        <v>395</v>
      </c>
      <c r="B35" s="123" t="s">
        <v>396</v>
      </c>
      <c r="C35" s="122"/>
      <c r="D35" s="274">
        <v>-1172.9000000000001</v>
      </c>
      <c r="E35" s="274">
        <v>-1247</v>
      </c>
      <c r="F35" s="274">
        <f>D35-E35</f>
        <v>74.099999999999909</v>
      </c>
      <c r="G35" s="274">
        <v>-12198.2</v>
      </c>
      <c r="H35" s="274">
        <v>-14964</v>
      </c>
      <c r="I35" s="274">
        <f>G35-H35</f>
        <v>2765.7999999999993</v>
      </c>
      <c r="J35" s="274">
        <v>-14964</v>
      </c>
    </row>
    <row r="36" spans="1:11" x14ac:dyDescent="0.25">
      <c r="A36" s="123" t="s">
        <v>405</v>
      </c>
      <c r="B36" s="123" t="s">
        <v>65</v>
      </c>
      <c r="C36" s="122"/>
      <c r="D36" s="274">
        <v>-1251.7</v>
      </c>
      <c r="E36" s="274">
        <v>-1165.5</v>
      </c>
      <c r="F36" s="274">
        <f t="shared" ref="F36" si="7">D36-E36</f>
        <v>-86.200000000000045</v>
      </c>
      <c r="G36" s="274">
        <v>-14456.9</v>
      </c>
      <c r="H36" s="274">
        <v>-13876</v>
      </c>
      <c r="I36" s="274">
        <f>G36-H36</f>
        <v>-580.89999999999964</v>
      </c>
      <c r="J36" s="274">
        <v>-13876</v>
      </c>
      <c r="K36"/>
    </row>
    <row r="37" spans="1:11" x14ac:dyDescent="0.25">
      <c r="A37" s="124" t="s">
        <v>399</v>
      </c>
      <c r="B37" s="124" t="s">
        <v>369</v>
      </c>
      <c r="C37" s="122"/>
      <c r="D37" s="273">
        <f t="shared" ref="D37:J37" si="8">SUM(D35:D36)</f>
        <v>-2424.6000000000004</v>
      </c>
      <c r="E37" s="273">
        <f t="shared" si="8"/>
        <v>-2412.5</v>
      </c>
      <c r="F37" s="273">
        <f t="shared" si="8"/>
        <v>-12.100000000000136</v>
      </c>
      <c r="G37" s="273">
        <f t="shared" si="8"/>
        <v>-26655.1</v>
      </c>
      <c r="H37" s="273">
        <f t="shared" si="8"/>
        <v>-28840</v>
      </c>
      <c r="I37" s="273">
        <f t="shared" si="8"/>
        <v>2184.8999999999996</v>
      </c>
      <c r="J37" s="273">
        <f t="shared" si="8"/>
        <v>-28840</v>
      </c>
      <c r="K37"/>
    </row>
    <row r="38" spans="1:11" x14ac:dyDescent="0.25">
      <c r="A38" s="124" t="s">
        <v>400</v>
      </c>
      <c r="B38" s="124" t="s">
        <v>401</v>
      </c>
      <c r="C38" s="122"/>
      <c r="D38" s="273">
        <f t="shared" ref="D38:J38" si="9">D32+D37</f>
        <v>-599.30000000000041</v>
      </c>
      <c r="E38" s="273">
        <f t="shared" si="9"/>
        <v>-920.5</v>
      </c>
      <c r="F38" s="273">
        <f t="shared" si="9"/>
        <v>321.1999999999997</v>
      </c>
      <c r="G38" s="273">
        <f t="shared" si="9"/>
        <v>-8426.6999999999971</v>
      </c>
      <c r="H38" s="273">
        <f t="shared" si="9"/>
        <v>-10935.7</v>
      </c>
      <c r="I38" s="273">
        <f t="shared" si="9"/>
        <v>2509</v>
      </c>
      <c r="J38" s="273">
        <f t="shared" si="9"/>
        <v>-10935.7</v>
      </c>
      <c r="K38"/>
    </row>
    <row r="39" spans="1:11" x14ac:dyDescent="0.25">
      <c r="A39" s="124" t="s">
        <v>402</v>
      </c>
      <c r="B39" s="124" t="s">
        <v>371</v>
      </c>
      <c r="C39" s="122"/>
      <c r="D39" s="273">
        <f t="shared" ref="D39:J39" si="10">D38</f>
        <v>-599.30000000000041</v>
      </c>
      <c r="E39" s="273">
        <f t="shared" si="10"/>
        <v>-920.5</v>
      </c>
      <c r="F39" s="273">
        <f t="shared" si="10"/>
        <v>321.1999999999997</v>
      </c>
      <c r="G39" s="273">
        <f t="shared" si="10"/>
        <v>-8426.6999999999971</v>
      </c>
      <c r="H39" s="273">
        <f t="shared" si="10"/>
        <v>-10935.7</v>
      </c>
      <c r="I39" s="273">
        <f t="shared" si="10"/>
        <v>2509</v>
      </c>
      <c r="J39" s="273">
        <f t="shared" si="10"/>
        <v>-10935.7</v>
      </c>
      <c r="K39"/>
    </row>
    <row r="40" spans="1:11" x14ac:dyDescent="0.25">
      <c r="D40" s="237"/>
      <c r="E40" s="237"/>
      <c r="F40" s="237"/>
      <c r="G40" s="237"/>
      <c r="H40" s="237"/>
      <c r="I40" s="237"/>
      <c r="J40" s="237"/>
    </row>
    <row r="41" spans="1:11" x14ac:dyDescent="0.25">
      <c r="D41" s="237"/>
      <c r="E41" s="237"/>
      <c r="F41" s="237"/>
      <c r="G41" s="237"/>
      <c r="H41" s="237"/>
      <c r="I41" s="237"/>
      <c r="J41" s="237"/>
    </row>
    <row r="42" spans="1:11" x14ac:dyDescent="0.25">
      <c r="D42" s="237"/>
      <c r="E42" s="237"/>
      <c r="F42" s="237"/>
      <c r="G42" s="237"/>
      <c r="H42" s="237"/>
      <c r="I42" s="237"/>
      <c r="J42" s="237"/>
    </row>
    <row r="43" spans="1:11" x14ac:dyDescent="0.25">
      <c r="D43" s="237"/>
      <c r="E43" s="237"/>
      <c r="F43" s="237"/>
      <c r="G43" s="237"/>
      <c r="H43" s="237"/>
      <c r="I43" s="237"/>
      <c r="J43" s="237"/>
    </row>
    <row r="44" spans="1:11" x14ac:dyDescent="0.25">
      <c r="D44" s="237"/>
      <c r="E44" s="237"/>
      <c r="F44" s="237"/>
      <c r="G44" s="237"/>
      <c r="H44" s="237"/>
      <c r="I44" s="237"/>
      <c r="J44" s="237"/>
    </row>
    <row r="45" spans="1:11" x14ac:dyDescent="0.25">
      <c r="D45" s="237"/>
      <c r="E45" s="237"/>
      <c r="F45" s="237"/>
      <c r="G45" s="237"/>
      <c r="H45" s="237"/>
      <c r="I45" s="237"/>
      <c r="J45" s="237"/>
    </row>
    <row r="46" spans="1:11" x14ac:dyDescent="0.25">
      <c r="D46" s="237"/>
      <c r="E46" s="237"/>
      <c r="F46" s="237"/>
      <c r="G46" s="237"/>
      <c r="H46" s="237"/>
      <c r="I46" s="237"/>
      <c r="J46" s="237"/>
    </row>
    <row r="47" spans="1:11" x14ac:dyDescent="0.25">
      <c r="D47" s="237"/>
      <c r="E47" s="237"/>
      <c r="F47" s="237"/>
      <c r="G47" s="237"/>
      <c r="H47" s="237"/>
      <c r="I47" s="237"/>
      <c r="J47" s="237"/>
    </row>
    <row r="48" spans="1:11" x14ac:dyDescent="0.25">
      <c r="D48" s="237"/>
      <c r="E48" s="237"/>
      <c r="F48" s="237"/>
      <c r="G48" s="237"/>
      <c r="H48" s="237"/>
      <c r="I48" s="237"/>
      <c r="J48" s="237"/>
    </row>
    <row r="49" spans="4:10" x14ac:dyDescent="0.25">
      <c r="D49" s="237"/>
      <c r="E49" s="237"/>
      <c r="F49" s="237"/>
      <c r="G49" s="237"/>
      <c r="H49" s="237"/>
      <c r="I49" s="237"/>
      <c r="J49" s="237"/>
    </row>
    <row r="50" spans="4:10" x14ac:dyDescent="0.25">
      <c r="D50" s="237"/>
      <c r="E50" s="237"/>
      <c r="F50" s="237"/>
      <c r="G50" s="237"/>
      <c r="H50" s="237"/>
      <c r="I50" s="237"/>
      <c r="J50" s="237"/>
    </row>
    <row r="51" spans="4:10" x14ac:dyDescent="0.25">
      <c r="D51" s="237"/>
      <c r="E51" s="237"/>
      <c r="F51" s="237"/>
      <c r="G51" s="237"/>
      <c r="H51" s="237"/>
      <c r="I51" s="237"/>
      <c r="J51" s="237"/>
    </row>
    <row r="52" spans="4:10" x14ac:dyDescent="0.25">
      <c r="D52" s="237"/>
      <c r="E52" s="237"/>
      <c r="F52" s="237"/>
      <c r="G52" s="237"/>
      <c r="H52" s="237"/>
      <c r="I52" s="237"/>
      <c r="J52" s="237"/>
    </row>
    <row r="53" spans="4:10" x14ac:dyDescent="0.25">
      <c r="D53" s="237"/>
      <c r="E53" s="237"/>
      <c r="F53" s="237"/>
      <c r="G53" s="237"/>
      <c r="H53" s="237"/>
      <c r="I53" s="237"/>
      <c r="J53" s="237"/>
    </row>
    <row r="54" spans="4:10" x14ac:dyDescent="0.25">
      <c r="D54" s="237"/>
      <c r="E54" s="237"/>
      <c r="F54" s="237"/>
      <c r="G54" s="237"/>
      <c r="H54" s="237"/>
      <c r="I54" s="237"/>
      <c r="J54" s="237"/>
    </row>
    <row r="55" spans="4:10" x14ac:dyDescent="0.25">
      <c r="D55" s="237"/>
      <c r="E55" s="237"/>
      <c r="F55" s="237"/>
      <c r="G55" s="237"/>
      <c r="H55" s="237"/>
      <c r="I55" s="237"/>
      <c r="J55" s="237"/>
    </row>
    <row r="56" spans="4:10" x14ac:dyDescent="0.25">
      <c r="D56" s="237"/>
      <c r="E56" s="237"/>
      <c r="F56" s="237"/>
      <c r="G56" s="237"/>
      <c r="H56" s="237"/>
      <c r="I56" s="237"/>
      <c r="J56" s="237"/>
    </row>
    <row r="57" spans="4:10" x14ac:dyDescent="0.25">
      <c r="D57" s="237"/>
      <c r="E57" s="237"/>
      <c r="F57" s="237"/>
      <c r="G57" s="237"/>
      <c r="H57" s="237"/>
      <c r="I57" s="237"/>
      <c r="J57" s="237"/>
    </row>
    <row r="58" spans="4:10" x14ac:dyDescent="0.25">
      <c r="D58" s="237"/>
      <c r="E58" s="237"/>
      <c r="F58" s="237"/>
      <c r="G58" s="237"/>
      <c r="H58" s="237"/>
      <c r="I58" s="237"/>
      <c r="J58" s="237"/>
    </row>
    <row r="59" spans="4:10" x14ac:dyDescent="0.25">
      <c r="D59" s="237"/>
      <c r="E59" s="237"/>
      <c r="F59" s="237"/>
      <c r="G59" s="237"/>
      <c r="H59" s="237"/>
      <c r="I59" s="237"/>
      <c r="J59" s="237"/>
    </row>
    <row r="60" spans="4:10" x14ac:dyDescent="0.25">
      <c r="D60" s="237"/>
      <c r="E60" s="237"/>
      <c r="F60" s="237"/>
      <c r="G60" s="237"/>
      <c r="H60" s="237"/>
      <c r="I60" s="237"/>
      <c r="J60" s="237"/>
    </row>
    <row r="61" spans="4:10" x14ac:dyDescent="0.25">
      <c r="D61" s="237"/>
      <c r="E61" s="237"/>
      <c r="F61" s="237"/>
      <c r="G61" s="237"/>
      <c r="H61" s="237"/>
      <c r="I61" s="237"/>
      <c r="J61" s="237"/>
    </row>
  </sheetData>
  <autoFilter ref="A8:J20" xr:uid="{E2093605-6C2C-4037-B6FD-8DDAF390F344}"/>
  <pageMargins left="0.7" right="0.7" top="0.75" bottom="0.75" header="0.3" footer="0.3"/>
  <pageSetup paperSize="8"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55CD-71BF-4354-AA7E-2504C6471E54}">
  <sheetPr>
    <tabColor rgb="FFFF0000"/>
    <pageSetUpPr fitToPage="1"/>
  </sheetPr>
  <dimension ref="A1:Q38"/>
  <sheetViews>
    <sheetView zoomScale="90" zoomScaleNormal="90" workbookViewId="0">
      <pane xSplit="1" ySplit="2" topLeftCell="B3" activePane="bottomRight" state="frozen"/>
      <selection pane="topRight" activeCell="B1" sqref="B1"/>
      <selection pane="bottomLeft" activeCell="A3" sqref="A3"/>
      <selection pane="bottomRight" activeCell="J30" sqref="J30"/>
    </sheetView>
  </sheetViews>
  <sheetFormatPr defaultColWidth="9.28515625" defaultRowHeight="15" x14ac:dyDescent="0.25"/>
  <cols>
    <col min="1" max="1" width="57.28515625" style="147" bestFit="1" customWidth="1"/>
    <col min="2" max="2" width="11.7109375" style="147" customWidth="1"/>
    <col min="3" max="3" width="12" style="147" customWidth="1"/>
    <col min="4" max="4" width="13.28515625" style="147" customWidth="1"/>
    <col min="5" max="5" width="13.7109375" style="147" customWidth="1"/>
    <col min="6" max="6" width="16.28515625" style="147" customWidth="1"/>
    <col min="7" max="7" width="12.7109375" style="147" customWidth="1"/>
    <col min="8" max="8" width="15.7109375" style="147" customWidth="1"/>
    <col min="9" max="9" width="9.28515625" style="147"/>
    <col min="10" max="12" width="12.7109375" style="63" customWidth="1"/>
    <col min="13" max="13" width="12.7109375" style="147" customWidth="1"/>
    <col min="14" max="15" width="12.7109375" style="63" customWidth="1"/>
    <col min="16" max="16" width="9.28515625" style="63"/>
    <col min="17" max="17" width="10" style="63" bestFit="1" customWidth="1"/>
    <col min="18" max="16384" width="9.28515625" style="63"/>
  </cols>
  <sheetData>
    <row r="1" spans="1:17" s="130" customFormat="1" ht="14.25" customHeight="1" x14ac:dyDescent="0.25">
      <c r="A1" s="141" t="s">
        <v>406</v>
      </c>
      <c r="B1" s="170"/>
      <c r="C1" s="170"/>
      <c r="D1" s="149"/>
      <c r="E1" s="149"/>
      <c r="F1" s="149"/>
      <c r="G1" s="149"/>
      <c r="H1" s="170"/>
      <c r="I1" s="170"/>
      <c r="J1" s="186" t="s">
        <v>76</v>
      </c>
      <c r="K1" s="187"/>
      <c r="L1" s="188"/>
      <c r="M1" s="186" t="s">
        <v>77</v>
      </c>
      <c r="N1" s="187"/>
      <c r="O1" s="188"/>
    </row>
    <row r="2" spans="1:17" s="126" customFormat="1" ht="30" x14ac:dyDescent="0.25">
      <c r="A2" s="142"/>
      <c r="B2" s="168" t="s">
        <v>45</v>
      </c>
      <c r="C2" s="168" t="s">
        <v>407</v>
      </c>
      <c r="D2" s="150" t="s">
        <v>47</v>
      </c>
      <c r="E2" s="168" t="s">
        <v>51</v>
      </c>
      <c r="F2" s="156" t="s">
        <v>408</v>
      </c>
      <c r="G2" s="150" t="s">
        <v>48</v>
      </c>
      <c r="H2" s="171" t="s">
        <v>80</v>
      </c>
      <c r="I2" s="171" t="s">
        <v>50</v>
      </c>
      <c r="J2" s="189" t="s">
        <v>45</v>
      </c>
      <c r="K2" s="190" t="s">
        <v>407</v>
      </c>
      <c r="L2" s="191" t="s">
        <v>81</v>
      </c>
      <c r="M2" s="189" t="s">
        <v>45</v>
      </c>
      <c r="N2" s="190" t="s">
        <v>407</v>
      </c>
      <c r="O2" s="191" t="s">
        <v>81</v>
      </c>
    </row>
    <row r="3" spans="1:17" s="126" customFormat="1" x14ac:dyDescent="0.25">
      <c r="A3" s="143" t="s">
        <v>56</v>
      </c>
      <c r="B3" s="162"/>
      <c r="C3" s="162"/>
      <c r="D3" s="162"/>
      <c r="E3" s="159"/>
      <c r="F3" s="157"/>
      <c r="G3" s="151"/>
      <c r="H3" s="151"/>
      <c r="I3" s="172"/>
      <c r="J3" s="192"/>
      <c r="K3" s="193"/>
      <c r="L3" s="194"/>
      <c r="M3" s="192"/>
      <c r="N3" s="193"/>
      <c r="O3" s="194"/>
    </row>
    <row r="4" spans="1:17" x14ac:dyDescent="0.25">
      <c r="A4" s="144" t="s">
        <v>57</v>
      </c>
      <c r="B4" s="163">
        <v>0</v>
      </c>
      <c r="C4" s="163">
        <f>G4-F4-E4-D4</f>
        <v>0</v>
      </c>
      <c r="D4" s="163">
        <v>0</v>
      </c>
      <c r="E4" s="169">
        <v>0</v>
      </c>
      <c r="F4" s="158">
        <v>0</v>
      </c>
      <c r="G4" s="151">
        <v>0</v>
      </c>
      <c r="H4" s="173">
        <v>0</v>
      </c>
      <c r="I4" s="172" t="s">
        <v>409</v>
      </c>
      <c r="J4" s="192"/>
      <c r="K4" s="195"/>
      <c r="L4" s="196"/>
      <c r="M4" s="197">
        <v>0</v>
      </c>
      <c r="N4" s="195">
        <v>0</v>
      </c>
      <c r="O4" s="196">
        <v>0</v>
      </c>
    </row>
    <row r="5" spans="1:17" x14ac:dyDescent="0.25">
      <c r="A5" s="144" t="s">
        <v>410</v>
      </c>
      <c r="B5" s="163">
        <v>0</v>
      </c>
      <c r="C5" s="163">
        <f>G5-F5-E5-D5</f>
        <v>33188.300000000017</v>
      </c>
      <c r="D5" s="163">
        <f>SUM('Data BA '!D41)</f>
        <v>175949.3</v>
      </c>
      <c r="E5" s="169">
        <f>SUM('Data BA '!D71)</f>
        <v>233.9</v>
      </c>
      <c r="F5" s="158">
        <f>SUM('Data BA '!D114)</f>
        <v>12959.6</v>
      </c>
      <c r="G5" s="151">
        <f>SUM('Data BA '!D10)</f>
        <v>222331.1</v>
      </c>
      <c r="H5" s="173">
        <v>0</v>
      </c>
      <c r="I5" s="172" t="s">
        <v>409</v>
      </c>
      <c r="J5" s="197"/>
      <c r="K5" s="195"/>
      <c r="L5" s="196"/>
      <c r="M5" s="197">
        <f>SUM(B5,J5)</f>
        <v>0</v>
      </c>
      <c r="N5" s="195">
        <f>SUM(C5,K5)</f>
        <v>33188.300000000017</v>
      </c>
      <c r="O5" s="196">
        <f>SUM(D5,L5)</f>
        <v>175949.3</v>
      </c>
    </row>
    <row r="6" spans="1:17" x14ac:dyDescent="0.25">
      <c r="A6" s="144" t="s">
        <v>59</v>
      </c>
      <c r="B6" s="163">
        <v>0</v>
      </c>
      <c r="C6" s="163">
        <f>G6-F6-E6-D6</f>
        <v>7.4</v>
      </c>
      <c r="D6" s="163">
        <f>SUM('Data BA '!D42)</f>
        <v>-7.4</v>
      </c>
      <c r="E6" s="169">
        <f>SUM('Data BA '!D72)</f>
        <v>0</v>
      </c>
      <c r="F6" s="158">
        <f>SUM('Data BA '!D115)</f>
        <v>-7.4</v>
      </c>
      <c r="G6" s="151">
        <f>SUM('Data BA '!D11)</f>
        <v>-7.4</v>
      </c>
      <c r="H6" s="173">
        <v>0</v>
      </c>
      <c r="I6" s="172" t="s">
        <v>409</v>
      </c>
      <c r="J6" s="197"/>
      <c r="K6" s="195"/>
      <c r="L6" s="196"/>
      <c r="M6" s="197">
        <f t="shared" ref="M6:O8" si="0">SUM(B6,J6)</f>
        <v>0</v>
      </c>
      <c r="N6" s="195">
        <f t="shared" si="0"/>
        <v>7.4</v>
      </c>
      <c r="O6" s="196">
        <f t="shared" si="0"/>
        <v>-7.4</v>
      </c>
    </row>
    <row r="7" spans="1:17" x14ac:dyDescent="0.25">
      <c r="A7" s="91" t="s">
        <v>404</v>
      </c>
      <c r="B7" s="163">
        <v>0</v>
      </c>
      <c r="C7" s="163">
        <f>G7-F7-E7-D7</f>
        <v>78.900000000000006</v>
      </c>
      <c r="D7" s="163">
        <f>SUM('Data BA '!D43)</f>
        <v>0</v>
      </c>
      <c r="E7" s="169">
        <f>SUM('Data BA '!D73)</f>
        <v>0</v>
      </c>
      <c r="F7" s="158">
        <f>SUM('Data BA '!D116)</f>
        <v>160.19999999999999</v>
      </c>
      <c r="G7" s="151">
        <f>SUM('Data BA '!D12)</f>
        <v>239.1</v>
      </c>
      <c r="H7" s="173">
        <v>0</v>
      </c>
      <c r="I7" s="172" t="s">
        <v>409</v>
      </c>
      <c r="J7" s="197"/>
      <c r="K7" s="195"/>
      <c r="L7" s="196"/>
      <c r="M7" s="197">
        <f t="shared" si="0"/>
        <v>0</v>
      </c>
      <c r="N7" s="195">
        <f t="shared" si="0"/>
        <v>78.900000000000006</v>
      </c>
      <c r="O7" s="196">
        <f t="shared" si="0"/>
        <v>0</v>
      </c>
    </row>
    <row r="8" spans="1:17" x14ac:dyDescent="0.25">
      <c r="A8" s="144" t="s">
        <v>61</v>
      </c>
      <c r="B8" s="163">
        <v>0</v>
      </c>
      <c r="C8" s="163">
        <f>G8-F8-E8-D8</f>
        <v>4928.2000000000016</v>
      </c>
      <c r="D8" s="163">
        <f>SUM('Data BA '!D44)</f>
        <v>94.3</v>
      </c>
      <c r="E8" s="169">
        <f>SUM('Data BA '!D74)-1300</f>
        <v>1156.5</v>
      </c>
      <c r="F8" s="158">
        <f>SUM('Data BA '!D117)+767</f>
        <v>15223.9</v>
      </c>
      <c r="G8" s="151">
        <f>SUM('Data BA '!D13)</f>
        <v>21402.9</v>
      </c>
      <c r="H8" s="173">
        <v>0</v>
      </c>
      <c r="I8" s="172" t="s">
        <v>409</v>
      </c>
      <c r="J8" s="197"/>
      <c r="K8" s="195"/>
      <c r="L8" s="196"/>
      <c r="M8" s="197">
        <f t="shared" si="0"/>
        <v>0</v>
      </c>
      <c r="N8" s="195">
        <f t="shared" si="0"/>
        <v>4928.2000000000016</v>
      </c>
      <c r="O8" s="196">
        <f t="shared" si="0"/>
        <v>94.3</v>
      </c>
    </row>
    <row r="9" spans="1:17" s="126" customFormat="1" x14ac:dyDescent="0.25">
      <c r="A9" s="143" t="s">
        <v>62</v>
      </c>
      <c r="B9" s="162">
        <v>0</v>
      </c>
      <c r="C9" s="162">
        <f>SUM(C4:C8)</f>
        <v>38202.800000000025</v>
      </c>
      <c r="D9" s="162">
        <f>SUM(D4:D8)</f>
        <v>176036.19999999998</v>
      </c>
      <c r="E9" s="159">
        <f>SUM(E4:E8)</f>
        <v>1390.4</v>
      </c>
      <c r="F9" s="159">
        <f t="shared" ref="F9:H9" si="1">SUM(F4:F8)</f>
        <v>28336.300000000003</v>
      </c>
      <c r="G9" s="152">
        <f t="shared" si="1"/>
        <v>243965.7</v>
      </c>
      <c r="H9" s="151">
        <f t="shared" si="1"/>
        <v>0</v>
      </c>
      <c r="I9" s="172" t="s">
        <v>409</v>
      </c>
      <c r="J9" s="198">
        <f>SUM(J4:J8)</f>
        <v>0</v>
      </c>
      <c r="K9" s="199">
        <f t="shared" ref="K9:L9" si="2">SUM(K4:K8)</f>
        <v>0</v>
      </c>
      <c r="L9" s="199">
        <f t="shared" si="2"/>
        <v>0</v>
      </c>
      <c r="M9" s="198">
        <f>SUM(M4:M8)</f>
        <v>0</v>
      </c>
      <c r="N9" s="199">
        <f>SUM(N4:N8)</f>
        <v>38202.800000000025</v>
      </c>
      <c r="O9" s="200">
        <f>SUM(O4:O8)</f>
        <v>176036.19999999998</v>
      </c>
    </row>
    <row r="10" spans="1:17" ht="8.25" customHeight="1" x14ac:dyDescent="0.25">
      <c r="A10" s="144"/>
      <c r="B10" s="163"/>
      <c r="C10" s="163"/>
      <c r="D10" s="163"/>
      <c r="E10" s="169"/>
      <c r="F10" s="158"/>
      <c r="G10" s="151"/>
      <c r="H10" s="173"/>
      <c r="I10" s="172"/>
      <c r="J10" s="192"/>
      <c r="K10" s="195"/>
      <c r="L10" s="196"/>
      <c r="M10" s="197"/>
      <c r="N10" s="195"/>
      <c r="O10" s="196"/>
    </row>
    <row r="11" spans="1:17" x14ac:dyDescent="0.25">
      <c r="A11" s="143" t="s">
        <v>63</v>
      </c>
      <c r="B11" s="163"/>
      <c r="C11" s="163"/>
      <c r="D11" s="163"/>
      <c r="E11" s="169"/>
      <c r="F11" s="158"/>
      <c r="G11" s="151"/>
      <c r="H11" s="173"/>
      <c r="I11" s="172"/>
      <c r="J11" s="197"/>
      <c r="K11" s="195"/>
      <c r="L11" s="196"/>
      <c r="M11" s="201"/>
      <c r="N11" s="105"/>
      <c r="O11" s="202"/>
    </row>
    <row r="12" spans="1:17" x14ac:dyDescent="0.25">
      <c r="A12" s="144" t="s">
        <v>64</v>
      </c>
      <c r="B12" s="163">
        <v>0</v>
      </c>
      <c r="C12" s="163">
        <f>SUM(G12-F12-E12-D12)</f>
        <v>-33458.400000000009</v>
      </c>
      <c r="D12" s="163">
        <f>SUM('Data BA '!D49)</f>
        <v>-76374.2</v>
      </c>
      <c r="E12" s="169">
        <f>SUM('Data BA '!D79)+299</f>
        <v>-1130.2</v>
      </c>
      <c r="F12" s="158">
        <f>SUM('Data BA '!D122)+10556</f>
        <v>-828.29999999999927</v>
      </c>
      <c r="G12" s="151">
        <f>SUM('Data BA '!D18)</f>
        <v>-111791.1</v>
      </c>
      <c r="H12" s="173">
        <v>0</v>
      </c>
      <c r="I12" s="172" t="s">
        <v>409</v>
      </c>
      <c r="J12" s="203">
        <v>0</v>
      </c>
      <c r="K12" s="199">
        <v>0</v>
      </c>
      <c r="L12" s="199"/>
      <c r="M12" s="201">
        <f>SUM(B12,J12)</f>
        <v>0</v>
      </c>
      <c r="N12" s="105">
        <f>SUM(C12,K12)</f>
        <v>-33458.400000000009</v>
      </c>
      <c r="O12" s="202">
        <f>SUM(D12,L12)</f>
        <v>-76374.2</v>
      </c>
      <c r="Q12" s="131"/>
    </row>
    <row r="13" spans="1:17" x14ac:dyDescent="0.25">
      <c r="A13" s="144" t="s">
        <v>65</v>
      </c>
      <c r="B13" s="163">
        <v>0</v>
      </c>
      <c r="C13" s="163">
        <f>SUM(G13-F13-E13-D13)</f>
        <v>-9660.6000000000022</v>
      </c>
      <c r="D13" s="163">
        <f>SUM('Data BA '!D50)</f>
        <v>-676.3</v>
      </c>
      <c r="E13" s="169">
        <f>SUM('Data BA '!D80)+2350</f>
        <v>-142.40000000000009</v>
      </c>
      <c r="F13" s="158">
        <f>SUM('Data BA '!D123)</f>
        <v>-417.9</v>
      </c>
      <c r="G13" s="151">
        <f>SUM('Data BA '!D19)</f>
        <v>-10897.2</v>
      </c>
      <c r="H13" s="173">
        <v>0</v>
      </c>
      <c r="I13" s="172" t="s">
        <v>409</v>
      </c>
      <c r="J13" s="197"/>
      <c r="K13" s="193">
        <v>0</v>
      </c>
      <c r="L13" s="194">
        <v>0</v>
      </c>
      <c r="M13" s="201">
        <f t="shared" ref="M13:O16" si="3">SUM(B13,J13)</f>
        <v>0</v>
      </c>
      <c r="N13" s="105">
        <f>SUM(C13,K13)</f>
        <v>-9660.6000000000022</v>
      </c>
      <c r="O13" s="202">
        <f>SUM(D13,L13)</f>
        <v>-676.3</v>
      </c>
      <c r="Q13" s="131"/>
    </row>
    <row r="14" spans="1:17" x14ac:dyDescent="0.25">
      <c r="A14" s="144" t="s">
        <v>66</v>
      </c>
      <c r="B14" s="163">
        <v>0</v>
      </c>
      <c r="C14" s="163">
        <f>SUM(G14-F14-E14-D14)</f>
        <v>-2217.1000000000022</v>
      </c>
      <c r="D14" s="163">
        <f>SUM('Data BA '!D51)</f>
        <v>-17217.599999999999</v>
      </c>
      <c r="E14" s="169">
        <f>SUM('Data BA '!D81)</f>
        <v>-24.2</v>
      </c>
      <c r="F14" s="158">
        <f>SUM('Data BA '!D124)</f>
        <v>-16978.099999999999</v>
      </c>
      <c r="G14" s="151">
        <f>SUM('Data BA '!D20)</f>
        <v>-36437</v>
      </c>
      <c r="H14" s="173">
        <v>0</v>
      </c>
      <c r="I14" s="172" t="s">
        <v>409</v>
      </c>
      <c r="J14" s="197"/>
      <c r="K14" s="193"/>
      <c r="L14" s="194"/>
      <c r="M14" s="201">
        <f t="shared" si="3"/>
        <v>0</v>
      </c>
      <c r="N14" s="105">
        <f>SUM(C14,K14)</f>
        <v>-2217.1000000000022</v>
      </c>
      <c r="O14" s="202">
        <f>SUM(D14,L14)</f>
        <v>-17217.599999999999</v>
      </c>
      <c r="Q14" s="131"/>
    </row>
    <row r="15" spans="1:17" x14ac:dyDescent="0.25">
      <c r="A15" s="144" t="s">
        <v>67</v>
      </c>
      <c r="B15" s="163">
        <v>0</v>
      </c>
      <c r="C15" s="163">
        <f>SUM(G15-F15-E15-D15)</f>
        <v>-16257.399999999987</v>
      </c>
      <c r="D15" s="163">
        <f>SUM('Data BA '!D52)</f>
        <v>-64023.9</v>
      </c>
      <c r="E15" s="169">
        <f>SUM('Data BA '!D82)</f>
        <v>-94</v>
      </c>
      <c r="F15" s="158">
        <f>SUM('Data BA '!D125)</f>
        <v>-4.0999999999999996</v>
      </c>
      <c r="G15" s="151">
        <f>SUM('Data BA '!D21)</f>
        <v>-80379.399999999994</v>
      </c>
      <c r="H15" s="173">
        <v>0</v>
      </c>
      <c r="I15" s="172" t="s">
        <v>409</v>
      </c>
      <c r="J15" s="197"/>
      <c r="K15" s="199">
        <v>17744</v>
      </c>
      <c r="L15" s="200">
        <v>-17744</v>
      </c>
      <c r="M15" s="201">
        <f t="shared" si="3"/>
        <v>0</v>
      </c>
      <c r="N15" s="105">
        <f t="shared" si="3"/>
        <v>1486.6000000000131</v>
      </c>
      <c r="O15" s="202">
        <f t="shared" si="3"/>
        <v>-81767.899999999994</v>
      </c>
      <c r="Q15" s="131"/>
    </row>
    <row r="16" spans="1:17" x14ac:dyDescent="0.25">
      <c r="A16" s="144" t="s">
        <v>68</v>
      </c>
      <c r="B16" s="163">
        <v>0</v>
      </c>
      <c r="C16" s="163">
        <f>SUM(G16-F16-E16-D16)</f>
        <v>-4440</v>
      </c>
      <c r="D16" s="163">
        <f>SUM('Data BA '!D53)</f>
        <v>0</v>
      </c>
      <c r="E16" s="169">
        <f>SUM('Data BA '!D83)</f>
        <v>0</v>
      </c>
      <c r="F16" s="158">
        <f>SUM('Data BA '!D126)</f>
        <v>0</v>
      </c>
      <c r="G16" s="151">
        <f>SUM('Data BA '!D22:D23)</f>
        <v>-4440</v>
      </c>
      <c r="H16" s="173">
        <v>0</v>
      </c>
      <c r="I16" s="172" t="s">
        <v>409</v>
      </c>
      <c r="J16" s="197"/>
      <c r="K16" s="193"/>
      <c r="L16" s="194"/>
      <c r="M16" s="201">
        <f t="shared" si="3"/>
        <v>0</v>
      </c>
      <c r="N16" s="105">
        <f t="shared" si="3"/>
        <v>-4440</v>
      </c>
      <c r="O16" s="202">
        <f t="shared" si="3"/>
        <v>0</v>
      </c>
      <c r="Q16" s="131"/>
    </row>
    <row r="17" spans="1:15" s="126" customFormat="1" x14ac:dyDescent="0.25">
      <c r="A17" s="143" t="s">
        <v>69</v>
      </c>
      <c r="B17" s="162">
        <v>0</v>
      </c>
      <c r="C17" s="162">
        <f>SUM(C12:C16)</f>
        <v>-66033.5</v>
      </c>
      <c r="D17" s="162">
        <f>SUM(D12:D16)</f>
        <v>-158292</v>
      </c>
      <c r="E17" s="159">
        <f>SUM(E12:E16)</f>
        <v>-1390.8000000000002</v>
      </c>
      <c r="F17" s="159">
        <f>SUM(F12:F16)</f>
        <v>-18228.399999999998</v>
      </c>
      <c r="G17" s="152">
        <f>SUM(G12:G16)</f>
        <v>-243944.69999999998</v>
      </c>
      <c r="H17" s="151">
        <v>0</v>
      </c>
      <c r="I17" s="172" t="s">
        <v>409</v>
      </c>
      <c r="J17" s="198">
        <f>SUM(J12:J16)</f>
        <v>0</v>
      </c>
      <c r="K17" s="199">
        <f>SUM(K12:K16)</f>
        <v>17744</v>
      </c>
      <c r="L17" s="199">
        <f>SUM(L12:L16)</f>
        <v>-17744</v>
      </c>
      <c r="M17" s="204">
        <f>SUM(M11:M16)</f>
        <v>0</v>
      </c>
      <c r="N17" s="205">
        <f>SUM(N12:N16)</f>
        <v>-48289.500000000007</v>
      </c>
      <c r="O17" s="206">
        <f>SUM(O12:O16)</f>
        <v>-176036</v>
      </c>
    </row>
    <row r="18" spans="1:15" ht="8.25" customHeight="1" x14ac:dyDescent="0.25">
      <c r="A18" s="144"/>
      <c r="B18" s="163"/>
      <c r="C18" s="163"/>
      <c r="D18" s="163"/>
      <c r="E18" s="169"/>
      <c r="F18" s="158"/>
      <c r="G18" s="151"/>
      <c r="H18" s="173"/>
      <c r="I18" s="172"/>
      <c r="J18" s="192"/>
      <c r="K18" s="193"/>
      <c r="L18" s="194"/>
      <c r="M18" s="201"/>
      <c r="N18" s="105"/>
      <c r="O18" s="202"/>
    </row>
    <row r="19" spans="1:15" s="126" customFormat="1" x14ac:dyDescent="0.25">
      <c r="A19" s="145" t="s">
        <v>70</v>
      </c>
      <c r="B19" s="164">
        <v>0</v>
      </c>
      <c r="C19" s="164">
        <f t="shared" ref="C19:H19" si="4">SUM(C9,C17)</f>
        <v>-27830.699999999975</v>
      </c>
      <c r="D19" s="164">
        <f t="shared" si="4"/>
        <v>17744.199999999983</v>
      </c>
      <c r="E19" s="161">
        <f t="shared" si="4"/>
        <v>-0.40000000000009095</v>
      </c>
      <c r="F19" s="160">
        <f t="shared" si="4"/>
        <v>10107.900000000005</v>
      </c>
      <c r="G19" s="155">
        <f>SUM('Data BA '!D26)</f>
        <v>21.000000000029104</v>
      </c>
      <c r="H19" s="155">
        <f t="shared" si="4"/>
        <v>0</v>
      </c>
      <c r="I19" s="174" t="s">
        <v>409</v>
      </c>
      <c r="J19" s="207">
        <f t="shared" ref="J19:M19" si="5">SUM(J9,J17)</f>
        <v>0</v>
      </c>
      <c r="K19" s="208">
        <f t="shared" si="5"/>
        <v>17744</v>
      </c>
      <c r="L19" s="208">
        <f t="shared" si="5"/>
        <v>-17744</v>
      </c>
      <c r="M19" s="209">
        <f t="shared" si="5"/>
        <v>0</v>
      </c>
      <c r="N19" s="210">
        <f>SUM(N9,N17)</f>
        <v>-10086.699999999983</v>
      </c>
      <c r="O19" s="211">
        <f>SUM(O9,O17)</f>
        <v>0.1999999999825377</v>
      </c>
    </row>
    <row r="20" spans="1:15" x14ac:dyDescent="0.25">
      <c r="A20" s="144" t="s">
        <v>83</v>
      </c>
      <c r="B20" s="165"/>
      <c r="C20" s="163">
        <f>SUM(G20-F20-E20-D20)</f>
        <v>21.000000000029104</v>
      </c>
      <c r="D20" s="165"/>
      <c r="E20" s="169"/>
      <c r="F20" s="158"/>
      <c r="G20" s="151">
        <f>SUM('Data BA '!D27)</f>
        <v>21.000000000029104</v>
      </c>
      <c r="H20" s="173"/>
      <c r="J20" s="105"/>
      <c r="K20" s="105"/>
      <c r="L20" s="105"/>
      <c r="M20" s="105">
        <f>SUM(B20)</f>
        <v>0</v>
      </c>
      <c r="N20" s="105">
        <v>0</v>
      </c>
      <c r="O20" s="212">
        <f>SUM(D20)</f>
        <v>0</v>
      </c>
    </row>
    <row r="21" spans="1:15" x14ac:dyDescent="0.25">
      <c r="A21" s="145" t="s">
        <v>84</v>
      </c>
      <c r="B21" s="166">
        <f>SUM(B19:B20)</f>
        <v>0</v>
      </c>
      <c r="C21" s="166">
        <f>SUM(C19:C20)</f>
        <v>-27809.699999999946</v>
      </c>
      <c r="D21" s="166">
        <f t="shared" ref="D21" si="6">SUM(D19:D20)</f>
        <v>17744.199999999983</v>
      </c>
      <c r="E21" s="161">
        <f>SUM(E19:E20)</f>
        <v>-0.40000000000009095</v>
      </c>
      <c r="F21" s="161">
        <f>SUM(F19:F20)</f>
        <v>10107.900000000005</v>
      </c>
      <c r="G21" s="153">
        <f>G19+G20</f>
        <v>42.000000000058208</v>
      </c>
      <c r="H21" s="155">
        <f>SUM(H19:H20)</f>
        <v>0</v>
      </c>
      <c r="I21" s="175"/>
      <c r="J21" s="213">
        <f>SUM(J19:J20)</f>
        <v>0</v>
      </c>
      <c r="K21" s="214">
        <f t="shared" ref="K21:N21" si="7">SUM(K19:K20)</f>
        <v>17744</v>
      </c>
      <c r="L21" s="214">
        <f t="shared" si="7"/>
        <v>-17744</v>
      </c>
      <c r="M21" s="214">
        <f t="shared" si="7"/>
        <v>0</v>
      </c>
      <c r="N21" s="214">
        <f t="shared" si="7"/>
        <v>-10086.699999999983</v>
      </c>
      <c r="O21" s="215">
        <f>SUM(O19:O20)</f>
        <v>0.1999999999825377</v>
      </c>
    </row>
    <row r="22" spans="1:15" x14ac:dyDescent="0.25">
      <c r="A22" s="146"/>
      <c r="B22" s="154"/>
      <c r="C22" s="154"/>
      <c r="D22" s="154"/>
      <c r="E22" s="154"/>
      <c r="F22" s="154"/>
      <c r="G22" s="154"/>
      <c r="H22" s="154"/>
      <c r="O22" s="131"/>
    </row>
    <row r="23" spans="1:15" s="147" customFormat="1" x14ac:dyDescent="0.25">
      <c r="A23" s="216" t="s">
        <v>411</v>
      </c>
      <c r="B23" s="154"/>
      <c r="C23" s="154"/>
      <c r="D23" s="167"/>
      <c r="E23" s="154"/>
      <c r="F23" s="154"/>
      <c r="G23" s="154"/>
      <c r="O23" s="217"/>
    </row>
    <row r="24" spans="1:15" x14ac:dyDescent="0.25">
      <c r="A24" s="63"/>
      <c r="B24" s="148"/>
    </row>
    <row r="25" spans="1:15" x14ac:dyDescent="0.25">
      <c r="A25" s="218" t="s">
        <v>51</v>
      </c>
      <c r="B25" s="259" t="s">
        <v>438</v>
      </c>
    </row>
    <row r="26" spans="1:15" x14ac:dyDescent="0.25">
      <c r="A26" s="63"/>
      <c r="B26" s="147" t="s">
        <v>439</v>
      </c>
      <c r="C26" s="154"/>
      <c r="D26" s="154"/>
      <c r="E26" s="154"/>
    </row>
    <row r="27" spans="1:15" x14ac:dyDescent="0.25">
      <c r="A27" s="147" t="s">
        <v>424</v>
      </c>
      <c r="B27" s="147" t="s">
        <v>437</v>
      </c>
    </row>
    <row r="28" spans="1:15" x14ac:dyDescent="0.25">
      <c r="A28" s="63"/>
      <c r="B28" s="147" t="s">
        <v>440</v>
      </c>
    </row>
    <row r="29" spans="1:15" x14ac:dyDescent="0.25">
      <c r="A29" s="63"/>
    </row>
    <row r="30" spans="1:15" s="147" customFormat="1" x14ac:dyDescent="0.25">
      <c r="A30" s="147" t="s">
        <v>425</v>
      </c>
      <c r="B30" s="147" t="s">
        <v>428</v>
      </c>
    </row>
    <row r="31" spans="1:15" x14ac:dyDescent="0.25">
      <c r="A31" s="63"/>
    </row>
    <row r="32" spans="1:15" x14ac:dyDescent="0.25">
      <c r="A32" s="63"/>
    </row>
    <row r="38" spans="14:14" x14ac:dyDescent="0.25">
      <c r="N38" s="63" t="s">
        <v>443</v>
      </c>
    </row>
  </sheetData>
  <pageMargins left="0.7" right="0.7" top="0.75" bottom="0.75" header="0.3" footer="0.3"/>
  <pageSetup paperSize="8"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ABF9B-AD99-447D-8766-EE674AEB5A88}">
  <sheetPr>
    <tabColor rgb="FFFF0000"/>
    <pageSetUpPr fitToPage="1"/>
  </sheetPr>
  <dimension ref="A1:L151"/>
  <sheetViews>
    <sheetView zoomScale="80" zoomScaleNormal="80" workbookViewId="0">
      <selection activeCell="N38" sqref="N38"/>
    </sheetView>
  </sheetViews>
  <sheetFormatPr defaultRowHeight="15" x14ac:dyDescent="0.25"/>
  <cols>
    <col min="1" max="1" width="15.28515625" bestFit="1" customWidth="1"/>
    <col min="2" max="2" width="31.28515625" bestFit="1" customWidth="1"/>
    <col min="3" max="3" width="25.28515625" bestFit="1" customWidth="1"/>
    <col min="4" max="4" width="14.7109375" style="94" bestFit="1" customWidth="1"/>
    <col min="5" max="5" width="16.28515625" style="94" bestFit="1" customWidth="1"/>
    <col min="6" max="6" width="18.7109375" style="94" bestFit="1" customWidth="1"/>
    <col min="7" max="7" width="21.28515625" style="94" bestFit="1" customWidth="1"/>
    <col min="8" max="8" width="22.7109375" style="94" bestFit="1" customWidth="1"/>
    <col min="9" max="9" width="21.28515625" style="94" bestFit="1" customWidth="1"/>
    <col min="10" max="10" width="12.42578125" style="94" bestFit="1" customWidth="1"/>
    <col min="11" max="11" width="9.140625" style="94"/>
  </cols>
  <sheetData>
    <row r="1" spans="1:12" x14ac:dyDescent="0.25">
      <c r="A1" s="90" t="s">
        <v>372</v>
      </c>
    </row>
    <row r="2" spans="1:12" x14ac:dyDescent="0.25">
      <c r="A2" s="91" t="s">
        <v>373</v>
      </c>
      <c r="B2" s="238" t="s">
        <v>426</v>
      </c>
      <c r="D2" s="237"/>
      <c r="E2" s="237"/>
    </row>
    <row r="3" spans="1:12" x14ac:dyDescent="0.25">
      <c r="A3" s="91" t="s">
        <v>374</v>
      </c>
      <c r="B3" s="91" t="s">
        <v>27</v>
      </c>
    </row>
    <row r="4" spans="1:12" x14ac:dyDescent="0.25">
      <c r="A4" s="91" t="s">
        <v>376</v>
      </c>
      <c r="B4" s="91" t="s">
        <v>86</v>
      </c>
      <c r="E4" s="237"/>
      <c r="F4" s="237"/>
      <c r="G4" s="237"/>
      <c r="H4" s="237"/>
      <c r="I4" s="237"/>
      <c r="J4" s="237"/>
      <c r="K4" s="237"/>
      <c r="L4" s="278"/>
    </row>
    <row r="5" spans="1:12" x14ac:dyDescent="0.25">
      <c r="E5" s="237"/>
      <c r="F5" s="237"/>
      <c r="G5" s="237"/>
      <c r="H5" s="237"/>
      <c r="I5" s="237"/>
      <c r="J5" s="237"/>
      <c r="K5" s="237"/>
      <c r="L5" s="278"/>
    </row>
    <row r="6" spans="1:12" x14ac:dyDescent="0.25">
      <c r="A6" s="91" t="s">
        <v>377</v>
      </c>
      <c r="B6" s="91" t="s">
        <v>378</v>
      </c>
      <c r="E6" s="237"/>
      <c r="F6" s="237"/>
      <c r="G6" s="237"/>
      <c r="H6" s="237"/>
      <c r="I6" s="237"/>
      <c r="J6" s="237"/>
      <c r="K6" s="237"/>
      <c r="L6" s="278"/>
    </row>
    <row r="7" spans="1:12" x14ac:dyDescent="0.25">
      <c r="E7" s="237"/>
      <c r="F7" s="237"/>
      <c r="G7" s="237"/>
      <c r="H7" s="237"/>
      <c r="I7" s="237"/>
      <c r="J7" s="237"/>
      <c r="K7" s="237"/>
      <c r="L7" s="278"/>
    </row>
    <row r="8" spans="1:12" x14ac:dyDescent="0.25">
      <c r="C8" s="91" t="s">
        <v>379</v>
      </c>
      <c r="D8" s="94" t="s">
        <v>380</v>
      </c>
      <c r="E8" s="237" t="s">
        <v>381</v>
      </c>
      <c r="F8" s="237" t="s">
        <v>382</v>
      </c>
      <c r="G8" s="237" t="s">
        <v>383</v>
      </c>
      <c r="H8" s="237" t="s">
        <v>384</v>
      </c>
      <c r="I8" s="237" t="s">
        <v>385</v>
      </c>
      <c r="J8" s="237" t="s">
        <v>96</v>
      </c>
      <c r="K8" s="237"/>
      <c r="L8" s="278"/>
    </row>
    <row r="9" spans="1:12" x14ac:dyDescent="0.25">
      <c r="A9" s="92" t="s">
        <v>386</v>
      </c>
      <c r="B9" s="92" t="s">
        <v>387</v>
      </c>
      <c r="D9" s="275"/>
      <c r="E9" s="275"/>
      <c r="F9" s="275"/>
      <c r="G9" s="275"/>
      <c r="H9" s="275"/>
      <c r="I9" s="275"/>
      <c r="J9" s="275"/>
      <c r="K9" s="278"/>
      <c r="L9" s="278"/>
    </row>
    <row r="10" spans="1:12" x14ac:dyDescent="0.25">
      <c r="A10" s="91" t="s">
        <v>412</v>
      </c>
      <c r="B10" s="91" t="s">
        <v>413</v>
      </c>
      <c r="D10" s="274">
        <v>222331.1</v>
      </c>
      <c r="E10" s="274">
        <v>210000</v>
      </c>
      <c r="F10" s="274">
        <f>D10-E10</f>
        <v>12331.100000000006</v>
      </c>
      <c r="G10" s="274">
        <f>D10</f>
        <v>222331.1</v>
      </c>
      <c r="H10" s="274">
        <v>210000</v>
      </c>
      <c r="I10" s="274">
        <f>F10</f>
        <v>12331.100000000006</v>
      </c>
      <c r="J10" s="274">
        <v>210000</v>
      </c>
      <c r="K10" s="237"/>
      <c r="L10" s="278"/>
    </row>
    <row r="11" spans="1:12" x14ac:dyDescent="0.25">
      <c r="A11" s="91" t="s">
        <v>388</v>
      </c>
      <c r="B11" s="91" t="s">
        <v>59</v>
      </c>
      <c r="D11" s="274">
        <v>-7.4</v>
      </c>
      <c r="E11" s="274">
        <v>0</v>
      </c>
      <c r="F11" s="274">
        <f t="shared" ref="F11:F15" si="0">D11-E11</f>
        <v>-7.4</v>
      </c>
      <c r="G11" s="274">
        <f t="shared" ref="G11:G27" si="1">D11</f>
        <v>-7.4</v>
      </c>
      <c r="H11" s="274">
        <v>0</v>
      </c>
      <c r="I11" s="274">
        <f t="shared" ref="I11:I28" si="2">F11</f>
        <v>-7.4</v>
      </c>
      <c r="J11" s="274">
        <v>0</v>
      </c>
      <c r="K11" s="237"/>
      <c r="L11" s="278"/>
    </row>
    <row r="12" spans="1:12" x14ac:dyDescent="0.25">
      <c r="A12" s="91" t="s">
        <v>403</v>
      </c>
      <c r="B12" s="91" t="s">
        <v>404</v>
      </c>
      <c r="D12" s="274">
        <v>239.1</v>
      </c>
      <c r="E12" s="274">
        <v>0</v>
      </c>
      <c r="F12" s="274">
        <f t="shared" si="0"/>
        <v>239.1</v>
      </c>
      <c r="G12" s="274">
        <f t="shared" si="1"/>
        <v>239.1</v>
      </c>
      <c r="H12" s="274">
        <v>0</v>
      </c>
      <c r="I12" s="274">
        <f t="shared" si="2"/>
        <v>239.1</v>
      </c>
      <c r="J12" s="274">
        <v>0</v>
      </c>
      <c r="K12" s="237"/>
      <c r="L12" s="278"/>
    </row>
    <row r="13" spans="1:12" x14ac:dyDescent="0.25">
      <c r="A13" s="91" t="s">
        <v>389</v>
      </c>
      <c r="B13" s="91" t="s">
        <v>61</v>
      </c>
      <c r="D13" s="274">
        <v>21402.9</v>
      </c>
      <c r="E13" s="274">
        <v>15402</v>
      </c>
      <c r="F13" s="274">
        <f t="shared" si="0"/>
        <v>6000.9000000000015</v>
      </c>
      <c r="G13" s="274">
        <f t="shared" si="1"/>
        <v>21402.9</v>
      </c>
      <c r="H13" s="274">
        <v>15402</v>
      </c>
      <c r="I13" s="274">
        <f t="shared" si="2"/>
        <v>6000.9000000000015</v>
      </c>
      <c r="J13" s="274">
        <v>15402</v>
      </c>
      <c r="K13" s="237"/>
      <c r="L13" s="278"/>
    </row>
    <row r="14" spans="1:12" x14ac:dyDescent="0.25">
      <c r="A14" s="91" t="s">
        <v>414</v>
      </c>
      <c r="B14" s="91" t="s">
        <v>86</v>
      </c>
      <c r="D14" s="274">
        <v>0</v>
      </c>
      <c r="E14" s="274">
        <v>0</v>
      </c>
      <c r="F14" s="274">
        <f t="shared" si="0"/>
        <v>0</v>
      </c>
      <c r="G14" s="274">
        <f t="shared" si="1"/>
        <v>0</v>
      </c>
      <c r="H14" s="274">
        <v>0</v>
      </c>
      <c r="I14" s="274">
        <f t="shared" si="2"/>
        <v>0</v>
      </c>
      <c r="J14" s="274">
        <v>0</v>
      </c>
      <c r="K14" s="237"/>
      <c r="L14" s="278"/>
    </row>
    <row r="15" spans="1:12" x14ac:dyDescent="0.25">
      <c r="A15" s="92" t="s">
        <v>390</v>
      </c>
      <c r="B15" s="92" t="s">
        <v>139</v>
      </c>
      <c r="D15" s="273">
        <f>SUM(D10:D14)</f>
        <v>243965.7</v>
      </c>
      <c r="E15" s="273">
        <f>SUM(E10:E14)</f>
        <v>225402</v>
      </c>
      <c r="F15" s="273">
        <f t="shared" si="0"/>
        <v>18563.700000000012</v>
      </c>
      <c r="G15" s="274">
        <f t="shared" si="1"/>
        <v>243965.7</v>
      </c>
      <c r="H15" s="273">
        <v>225402</v>
      </c>
      <c r="I15" s="273">
        <f t="shared" si="2"/>
        <v>18563.700000000012</v>
      </c>
      <c r="J15" s="273">
        <v>225402</v>
      </c>
    </row>
    <row r="16" spans="1:12" x14ac:dyDescent="0.25">
      <c r="A16" s="91" t="s">
        <v>391</v>
      </c>
      <c r="B16" s="91" t="s">
        <v>392</v>
      </c>
      <c r="D16" s="274"/>
      <c r="E16" s="274"/>
      <c r="F16" s="274"/>
      <c r="G16" s="274">
        <f t="shared" si="1"/>
        <v>0</v>
      </c>
      <c r="H16" s="274"/>
      <c r="I16" s="274">
        <f t="shared" si="2"/>
        <v>0</v>
      </c>
      <c r="J16" s="274"/>
      <c r="K16"/>
    </row>
    <row r="17" spans="1:11" x14ac:dyDescent="0.25">
      <c r="A17" s="92" t="s">
        <v>393</v>
      </c>
      <c r="B17" s="92" t="s">
        <v>394</v>
      </c>
      <c r="D17" s="273"/>
      <c r="E17" s="273"/>
      <c r="F17" s="273"/>
      <c r="G17" s="274">
        <f t="shared" si="1"/>
        <v>0</v>
      </c>
      <c r="H17" s="273"/>
      <c r="I17" s="274">
        <f t="shared" si="2"/>
        <v>0</v>
      </c>
      <c r="J17" s="273"/>
      <c r="K17"/>
    </row>
    <row r="18" spans="1:11" x14ac:dyDescent="0.25">
      <c r="A18" s="91" t="s">
        <v>395</v>
      </c>
      <c r="B18" s="91" t="s">
        <v>396</v>
      </c>
      <c r="D18" s="274">
        <v>-111791.1</v>
      </c>
      <c r="E18" s="274">
        <v>-81554.899999999994</v>
      </c>
      <c r="F18" s="274">
        <f>D18-E18</f>
        <v>-30236.200000000012</v>
      </c>
      <c r="G18" s="274">
        <f t="shared" si="1"/>
        <v>-111791.1</v>
      </c>
      <c r="H18" s="274">
        <v>-81554.899999999994</v>
      </c>
      <c r="I18" s="274">
        <f t="shared" si="2"/>
        <v>-30236.200000000012</v>
      </c>
      <c r="J18" s="274">
        <v>-81554.899999999994</v>
      </c>
    </row>
    <row r="19" spans="1:11" x14ac:dyDescent="0.25">
      <c r="A19" s="91" t="s">
        <v>405</v>
      </c>
      <c r="B19" s="91" t="s">
        <v>65</v>
      </c>
      <c r="D19" s="274">
        <v>-10897.2</v>
      </c>
      <c r="E19" s="274">
        <v>-10094.200000000001</v>
      </c>
      <c r="F19" s="274">
        <f t="shared" ref="F19:F28" si="3">D19-E19</f>
        <v>-803</v>
      </c>
      <c r="G19" s="274">
        <f t="shared" si="1"/>
        <v>-10897.2</v>
      </c>
      <c r="H19" s="274">
        <v>-10094.200000000001</v>
      </c>
      <c r="I19" s="274">
        <f t="shared" si="2"/>
        <v>-803</v>
      </c>
      <c r="J19" s="274">
        <v>-10094.200000000001</v>
      </c>
    </row>
    <row r="20" spans="1:11" x14ac:dyDescent="0.25">
      <c r="A20" s="91" t="s">
        <v>397</v>
      </c>
      <c r="B20" s="91" t="s">
        <v>66</v>
      </c>
      <c r="D20" s="274">
        <v>-36437</v>
      </c>
      <c r="E20" s="274">
        <v>-31594.5</v>
      </c>
      <c r="F20" s="274">
        <f t="shared" si="3"/>
        <v>-4842.5</v>
      </c>
      <c r="G20" s="274">
        <f t="shared" si="1"/>
        <v>-36437</v>
      </c>
      <c r="H20" s="274">
        <v>-31594.5</v>
      </c>
      <c r="I20" s="274">
        <f t="shared" si="2"/>
        <v>-4842.5</v>
      </c>
      <c r="J20" s="274">
        <v>-31594.5</v>
      </c>
    </row>
    <row r="21" spans="1:11" x14ac:dyDescent="0.25">
      <c r="A21" s="91" t="s">
        <v>398</v>
      </c>
      <c r="B21" s="91" t="s">
        <v>67</v>
      </c>
      <c r="D21" s="274">
        <v>-80379.399999999994</v>
      </c>
      <c r="E21" s="274">
        <v>-95886.6</v>
      </c>
      <c r="F21" s="274">
        <f t="shared" si="3"/>
        <v>15507.200000000012</v>
      </c>
      <c r="G21" s="274">
        <f t="shared" si="1"/>
        <v>-80379.399999999994</v>
      </c>
      <c r="H21" s="274">
        <v>-95886.6</v>
      </c>
      <c r="I21" s="274">
        <f t="shared" si="2"/>
        <v>15507.200000000012</v>
      </c>
      <c r="J21" s="274">
        <v>-95886.6</v>
      </c>
    </row>
    <row r="22" spans="1:11" x14ac:dyDescent="0.25">
      <c r="A22" s="91" t="s">
        <v>415</v>
      </c>
      <c r="B22" s="91" t="s">
        <v>416</v>
      </c>
      <c r="D22" s="274">
        <v>416</v>
      </c>
      <c r="E22" s="274">
        <v>0</v>
      </c>
      <c r="F22" s="274">
        <f t="shared" si="3"/>
        <v>416</v>
      </c>
      <c r="G22" s="274">
        <f t="shared" si="1"/>
        <v>416</v>
      </c>
      <c r="H22" s="274">
        <v>0</v>
      </c>
      <c r="I22" s="274">
        <f t="shared" si="2"/>
        <v>416</v>
      </c>
      <c r="J22" s="274">
        <v>0</v>
      </c>
    </row>
    <row r="23" spans="1:11" x14ac:dyDescent="0.25">
      <c r="A23" s="91" t="s">
        <v>417</v>
      </c>
      <c r="B23" s="91" t="s">
        <v>68</v>
      </c>
      <c r="D23" s="274">
        <v>-4856</v>
      </c>
      <c r="E23" s="274">
        <v>-6271.8</v>
      </c>
      <c r="F23" s="274">
        <f t="shared" si="3"/>
        <v>1415.8000000000002</v>
      </c>
      <c r="G23" s="274">
        <f t="shared" si="1"/>
        <v>-4856</v>
      </c>
      <c r="H23" s="274">
        <v>-6271.8</v>
      </c>
      <c r="I23" s="274">
        <f t="shared" si="2"/>
        <v>1415.8000000000002</v>
      </c>
      <c r="J23" s="274">
        <v>-6271.8</v>
      </c>
    </row>
    <row r="24" spans="1:11" x14ac:dyDescent="0.25">
      <c r="A24" s="91" t="s">
        <v>418</v>
      </c>
      <c r="B24" s="91"/>
      <c r="D24" s="274">
        <v>0</v>
      </c>
      <c r="E24" s="274">
        <v>0</v>
      </c>
      <c r="F24" s="274">
        <f t="shared" si="3"/>
        <v>0</v>
      </c>
      <c r="G24" s="274">
        <f t="shared" si="1"/>
        <v>0</v>
      </c>
      <c r="H24" s="274">
        <v>0</v>
      </c>
      <c r="I24" s="274">
        <f t="shared" si="2"/>
        <v>0</v>
      </c>
      <c r="J24" s="274">
        <v>0</v>
      </c>
    </row>
    <row r="25" spans="1:11" x14ac:dyDescent="0.25">
      <c r="A25" s="92" t="s">
        <v>399</v>
      </c>
      <c r="B25" s="92" t="s">
        <v>369</v>
      </c>
      <c r="D25" s="273">
        <f>SUM(D18:D24)</f>
        <v>-243944.69999999998</v>
      </c>
      <c r="E25" s="273">
        <f>SUM(E18:E24)</f>
        <v>-225402</v>
      </c>
      <c r="F25" s="273">
        <f t="shared" si="3"/>
        <v>-18542.699999999983</v>
      </c>
      <c r="G25" s="273">
        <f t="shared" si="1"/>
        <v>-243944.69999999998</v>
      </c>
      <c r="H25" s="273">
        <v>-225402</v>
      </c>
      <c r="I25" s="273">
        <f t="shared" si="2"/>
        <v>-18542.699999999983</v>
      </c>
      <c r="J25" s="273">
        <v>-225402</v>
      </c>
    </row>
    <row r="26" spans="1:11" x14ac:dyDescent="0.25">
      <c r="A26" s="92" t="s">
        <v>400</v>
      </c>
      <c r="B26" s="92" t="s">
        <v>401</v>
      </c>
      <c r="D26" s="273">
        <f>D15+D25</f>
        <v>21.000000000029104</v>
      </c>
      <c r="E26" s="273">
        <v>0</v>
      </c>
      <c r="F26" s="273">
        <f t="shared" si="3"/>
        <v>21.000000000029104</v>
      </c>
      <c r="G26" s="274">
        <f t="shared" si="1"/>
        <v>21.000000000029104</v>
      </c>
      <c r="H26" s="273">
        <v>0</v>
      </c>
      <c r="I26" s="274">
        <f t="shared" si="2"/>
        <v>21.000000000029104</v>
      </c>
      <c r="J26" s="273">
        <v>0</v>
      </c>
    </row>
    <row r="27" spans="1:11" x14ac:dyDescent="0.25">
      <c r="A27" s="92" t="s">
        <v>419</v>
      </c>
      <c r="B27" s="92" t="s">
        <v>420</v>
      </c>
      <c r="D27" s="273">
        <f>D26</f>
        <v>21.000000000029104</v>
      </c>
      <c r="E27" s="273">
        <v>0</v>
      </c>
      <c r="F27" s="273">
        <f t="shared" si="3"/>
        <v>21.000000000029104</v>
      </c>
      <c r="G27" s="274">
        <f t="shared" si="1"/>
        <v>21.000000000029104</v>
      </c>
      <c r="H27" s="273">
        <v>0</v>
      </c>
      <c r="I27" s="274">
        <f t="shared" si="2"/>
        <v>21.000000000029104</v>
      </c>
      <c r="J27" s="273">
        <v>0</v>
      </c>
    </row>
    <row r="28" spans="1:11" x14ac:dyDescent="0.25">
      <c r="A28" s="92" t="s">
        <v>402</v>
      </c>
      <c r="B28" s="92" t="s">
        <v>371</v>
      </c>
      <c r="D28" s="273">
        <v>0</v>
      </c>
      <c r="E28" s="273">
        <v>0</v>
      </c>
      <c r="F28" s="273">
        <f t="shared" si="3"/>
        <v>0</v>
      </c>
      <c r="G28" s="273">
        <v>0</v>
      </c>
      <c r="H28" s="273">
        <v>0</v>
      </c>
      <c r="I28" s="274">
        <f t="shared" si="2"/>
        <v>0</v>
      </c>
      <c r="J28" s="273">
        <v>0</v>
      </c>
    </row>
    <row r="29" spans="1:11" x14ac:dyDescent="0.25">
      <c r="D29" s="237"/>
      <c r="E29" s="237"/>
      <c r="F29" s="237"/>
      <c r="G29" s="237"/>
      <c r="H29" s="237"/>
      <c r="I29" s="237"/>
      <c r="J29" s="237"/>
    </row>
    <row r="30" spans="1:11" s="108" customFormat="1" x14ac:dyDescent="0.25">
      <c r="D30" s="109"/>
      <c r="E30" s="109"/>
      <c r="F30" s="109"/>
      <c r="G30" s="109"/>
      <c r="H30" s="109"/>
      <c r="I30" s="109"/>
      <c r="J30" s="109"/>
      <c r="K30" s="109"/>
    </row>
    <row r="32" spans="1:11" x14ac:dyDescent="0.25">
      <c r="A32" s="91" t="s">
        <v>372</v>
      </c>
    </row>
    <row r="33" spans="1:10" x14ac:dyDescent="0.25">
      <c r="A33" s="91" t="s">
        <v>373</v>
      </c>
      <c r="B33" s="91" t="s">
        <v>426</v>
      </c>
    </row>
    <row r="34" spans="1:10" x14ac:dyDescent="0.25">
      <c r="A34" s="91" t="s">
        <v>374</v>
      </c>
      <c r="B34" s="91" t="s">
        <v>27</v>
      </c>
    </row>
    <row r="35" spans="1:10" x14ac:dyDescent="0.25">
      <c r="A35" s="91" t="s">
        <v>421</v>
      </c>
      <c r="B35" s="91" t="s">
        <v>422</v>
      </c>
    </row>
    <row r="37" spans="1:10" x14ac:dyDescent="0.25">
      <c r="A37" s="91" t="s">
        <v>377</v>
      </c>
      <c r="B37" s="91" t="s">
        <v>378</v>
      </c>
      <c r="D37" s="237"/>
      <c r="E37" s="237"/>
      <c r="F37" s="237"/>
      <c r="G37" s="237"/>
      <c r="H37" s="237"/>
      <c r="I37" s="237"/>
      <c r="J37" s="237"/>
    </row>
    <row r="38" spans="1:10" x14ac:dyDescent="0.25">
      <c r="D38" s="237"/>
      <c r="E38" s="237"/>
      <c r="F38" s="237"/>
      <c r="G38" s="237"/>
      <c r="H38" s="237"/>
      <c r="I38" s="237"/>
      <c r="J38" s="237"/>
    </row>
    <row r="39" spans="1:10" x14ac:dyDescent="0.25">
      <c r="C39" s="91" t="s">
        <v>379</v>
      </c>
      <c r="D39" s="237" t="s">
        <v>380</v>
      </c>
      <c r="E39" s="237" t="s">
        <v>381</v>
      </c>
      <c r="F39" s="237" t="s">
        <v>382</v>
      </c>
      <c r="G39" s="237" t="s">
        <v>383</v>
      </c>
      <c r="H39" s="237" t="s">
        <v>384</v>
      </c>
      <c r="I39" s="237" t="s">
        <v>385</v>
      </c>
      <c r="J39" s="237" t="s">
        <v>96</v>
      </c>
    </row>
    <row r="40" spans="1:10" x14ac:dyDescent="0.25">
      <c r="A40" s="92" t="s">
        <v>386</v>
      </c>
      <c r="B40" s="92" t="s">
        <v>387</v>
      </c>
      <c r="D40" s="275"/>
      <c r="E40" s="275"/>
      <c r="F40" s="275"/>
      <c r="G40" s="275"/>
      <c r="H40" s="275"/>
      <c r="I40" s="275"/>
      <c r="J40" s="275"/>
    </row>
    <row r="41" spans="1:10" x14ac:dyDescent="0.25">
      <c r="A41" s="91" t="s">
        <v>412</v>
      </c>
      <c r="B41" s="91" t="s">
        <v>413</v>
      </c>
      <c r="D41" s="274">
        <v>175949.3</v>
      </c>
      <c r="E41" s="274">
        <v>151935.5</v>
      </c>
      <c r="F41" s="274">
        <f>D41-E41</f>
        <v>24013.799999999988</v>
      </c>
      <c r="G41" s="274">
        <f>D41</f>
        <v>175949.3</v>
      </c>
      <c r="H41" s="274">
        <v>151935.5</v>
      </c>
      <c r="I41" s="274">
        <f>F41</f>
        <v>24013.799999999988</v>
      </c>
      <c r="J41" s="274">
        <v>151935.5</v>
      </c>
    </row>
    <row r="42" spans="1:10" x14ac:dyDescent="0.25">
      <c r="A42" s="91" t="s">
        <v>388</v>
      </c>
      <c r="B42" s="91" t="s">
        <v>59</v>
      </c>
      <c r="D42" s="274">
        <v>-7.4</v>
      </c>
      <c r="E42" s="274">
        <v>0</v>
      </c>
      <c r="F42" s="274">
        <f t="shared" ref="F42:F59" si="4">D42-E42</f>
        <v>-7.4</v>
      </c>
      <c r="G42" s="274">
        <f t="shared" ref="G42:G59" si="5">D42</f>
        <v>-7.4</v>
      </c>
      <c r="H42" s="274">
        <v>0</v>
      </c>
      <c r="I42" s="274">
        <f t="shared" ref="I42:I59" si="6">F42</f>
        <v>-7.4</v>
      </c>
      <c r="J42" s="274">
        <v>0</v>
      </c>
    </row>
    <row r="43" spans="1:10" x14ac:dyDescent="0.25">
      <c r="A43" s="91" t="s">
        <v>403</v>
      </c>
      <c r="B43" s="91" t="s">
        <v>404</v>
      </c>
      <c r="D43" s="274">
        <v>0</v>
      </c>
      <c r="E43" s="274">
        <v>0</v>
      </c>
      <c r="F43" s="274">
        <f t="shared" si="4"/>
        <v>0</v>
      </c>
      <c r="G43" s="274">
        <f t="shared" si="5"/>
        <v>0</v>
      </c>
      <c r="H43" s="274">
        <v>0</v>
      </c>
      <c r="I43" s="274">
        <f t="shared" si="6"/>
        <v>0</v>
      </c>
      <c r="J43" s="274">
        <v>0</v>
      </c>
    </row>
    <row r="44" spans="1:10" x14ac:dyDescent="0.25">
      <c r="A44" s="91" t="s">
        <v>389</v>
      </c>
      <c r="B44" s="91" t="s">
        <v>61</v>
      </c>
      <c r="D44" s="274">
        <v>94.3</v>
      </c>
      <c r="E44" s="274">
        <v>0</v>
      </c>
      <c r="F44" s="274">
        <f t="shared" si="4"/>
        <v>94.3</v>
      </c>
      <c r="G44" s="274">
        <f t="shared" si="5"/>
        <v>94.3</v>
      </c>
      <c r="H44" s="274">
        <v>0</v>
      </c>
      <c r="I44" s="274">
        <f t="shared" si="6"/>
        <v>94.3</v>
      </c>
      <c r="J44" s="274">
        <v>0</v>
      </c>
    </row>
    <row r="45" spans="1:10" x14ac:dyDescent="0.25">
      <c r="A45" s="91" t="s">
        <v>414</v>
      </c>
      <c r="B45" s="91" t="s">
        <v>86</v>
      </c>
      <c r="D45" s="274">
        <v>0</v>
      </c>
      <c r="E45" s="274">
        <v>0</v>
      </c>
      <c r="F45" s="274">
        <f t="shared" si="4"/>
        <v>0</v>
      </c>
      <c r="G45" s="274">
        <f t="shared" si="5"/>
        <v>0</v>
      </c>
      <c r="H45" s="274">
        <v>0</v>
      </c>
      <c r="I45" s="274">
        <f t="shared" si="6"/>
        <v>0</v>
      </c>
      <c r="J45" s="274">
        <v>0</v>
      </c>
    </row>
    <row r="46" spans="1:10" x14ac:dyDescent="0.25">
      <c r="A46" s="92" t="s">
        <v>390</v>
      </c>
      <c r="B46" s="92" t="s">
        <v>139</v>
      </c>
      <c r="D46" s="273">
        <f>SUM(D41:D45)</f>
        <v>176036.19999999998</v>
      </c>
      <c r="E46" s="273">
        <f>E41</f>
        <v>151935.5</v>
      </c>
      <c r="F46" s="273">
        <f t="shared" si="4"/>
        <v>24100.699999999983</v>
      </c>
      <c r="G46" s="274">
        <f t="shared" si="5"/>
        <v>176036.19999999998</v>
      </c>
      <c r="H46" s="273">
        <f>H41</f>
        <v>151935.5</v>
      </c>
      <c r="I46" s="274">
        <f t="shared" si="6"/>
        <v>24100.699999999983</v>
      </c>
      <c r="J46" s="273">
        <f>J41</f>
        <v>151935.5</v>
      </c>
    </row>
    <row r="47" spans="1:10" x14ac:dyDescent="0.25">
      <c r="A47" s="91" t="s">
        <v>391</v>
      </c>
      <c r="B47" s="91" t="s">
        <v>392</v>
      </c>
      <c r="D47" s="274"/>
      <c r="E47" s="274"/>
      <c r="F47" s="274">
        <f t="shared" si="4"/>
        <v>0</v>
      </c>
      <c r="G47" s="274">
        <f t="shared" si="5"/>
        <v>0</v>
      </c>
      <c r="H47" s="274"/>
      <c r="I47" s="274">
        <f t="shared" si="6"/>
        <v>0</v>
      </c>
      <c r="J47" s="274"/>
    </row>
    <row r="48" spans="1:10" x14ac:dyDescent="0.25">
      <c r="A48" s="92" t="s">
        <v>393</v>
      </c>
      <c r="B48" s="92" t="s">
        <v>394</v>
      </c>
      <c r="D48" s="273"/>
      <c r="E48" s="273"/>
      <c r="F48" s="274">
        <f t="shared" si="4"/>
        <v>0</v>
      </c>
      <c r="G48" s="274">
        <f t="shared" si="5"/>
        <v>0</v>
      </c>
      <c r="H48" s="273"/>
      <c r="I48" s="274">
        <f t="shared" si="6"/>
        <v>0</v>
      </c>
      <c r="J48" s="273"/>
    </row>
    <row r="49" spans="1:10" x14ac:dyDescent="0.25">
      <c r="A49" s="91" t="s">
        <v>395</v>
      </c>
      <c r="B49" s="91" t="s">
        <v>396</v>
      </c>
      <c r="D49" s="274">
        <v>-76374.2</v>
      </c>
      <c r="E49" s="274">
        <v>0</v>
      </c>
      <c r="F49" s="274">
        <f t="shared" si="4"/>
        <v>-76374.2</v>
      </c>
      <c r="G49" s="274">
        <f t="shared" si="5"/>
        <v>-76374.2</v>
      </c>
      <c r="H49" s="274">
        <v>0</v>
      </c>
      <c r="I49" s="274">
        <f t="shared" si="6"/>
        <v>-76374.2</v>
      </c>
      <c r="J49" s="274">
        <v>0</v>
      </c>
    </row>
    <row r="50" spans="1:10" x14ac:dyDescent="0.25">
      <c r="A50" s="91" t="s">
        <v>405</v>
      </c>
      <c r="B50" s="91" t="s">
        <v>65</v>
      </c>
      <c r="D50" s="274">
        <v>-676.3</v>
      </c>
      <c r="E50" s="274">
        <v>-1359</v>
      </c>
      <c r="F50" s="274">
        <f t="shared" si="4"/>
        <v>682.7</v>
      </c>
      <c r="G50" s="274">
        <f t="shared" si="5"/>
        <v>-676.3</v>
      </c>
      <c r="H50" s="274">
        <v>-1359</v>
      </c>
      <c r="I50" s="274">
        <f t="shared" si="6"/>
        <v>682.7</v>
      </c>
      <c r="J50" s="274">
        <v>-1359</v>
      </c>
    </row>
    <row r="51" spans="1:10" x14ac:dyDescent="0.25">
      <c r="A51" s="91" t="s">
        <v>397</v>
      </c>
      <c r="B51" s="91" t="s">
        <v>66</v>
      </c>
      <c r="D51" s="274">
        <v>-17217.599999999999</v>
      </c>
      <c r="E51" s="274">
        <v>-60</v>
      </c>
      <c r="F51" s="274">
        <f t="shared" si="4"/>
        <v>-17157.599999999999</v>
      </c>
      <c r="G51" s="274">
        <f t="shared" si="5"/>
        <v>-17217.599999999999</v>
      </c>
      <c r="H51" s="274">
        <v>-60</v>
      </c>
      <c r="I51" s="274">
        <f t="shared" si="6"/>
        <v>-17157.599999999999</v>
      </c>
      <c r="J51" s="274">
        <v>-60</v>
      </c>
    </row>
    <row r="52" spans="1:10" x14ac:dyDescent="0.25">
      <c r="A52" s="91" t="s">
        <v>398</v>
      </c>
      <c r="B52" s="91" t="s">
        <v>67</v>
      </c>
      <c r="D52" s="274">
        <v>-64023.9</v>
      </c>
      <c r="E52" s="274">
        <v>0</v>
      </c>
      <c r="F52" s="274">
        <f t="shared" si="4"/>
        <v>-64023.9</v>
      </c>
      <c r="G52" s="274">
        <f t="shared" si="5"/>
        <v>-64023.9</v>
      </c>
      <c r="H52" s="274">
        <v>0</v>
      </c>
      <c r="I52" s="274">
        <f t="shared" si="6"/>
        <v>-64023.9</v>
      </c>
      <c r="J52" s="274">
        <v>0</v>
      </c>
    </row>
    <row r="53" spans="1:10" x14ac:dyDescent="0.25">
      <c r="A53" s="91" t="s">
        <v>415</v>
      </c>
      <c r="B53" s="91" t="s">
        <v>416</v>
      </c>
      <c r="D53" s="274">
        <v>0</v>
      </c>
      <c r="E53" s="274">
        <v>0</v>
      </c>
      <c r="F53" s="274">
        <f t="shared" si="4"/>
        <v>0</v>
      </c>
      <c r="G53" s="274">
        <f t="shared" si="5"/>
        <v>0</v>
      </c>
      <c r="H53" s="274">
        <v>0</v>
      </c>
      <c r="I53" s="274">
        <f t="shared" si="6"/>
        <v>0</v>
      </c>
      <c r="J53" s="274">
        <v>0</v>
      </c>
    </row>
    <row r="54" spans="1:10" x14ac:dyDescent="0.25">
      <c r="A54" s="91" t="s">
        <v>417</v>
      </c>
      <c r="B54" s="91" t="s">
        <v>68</v>
      </c>
      <c r="D54" s="274">
        <v>-137.5</v>
      </c>
      <c r="E54" s="274">
        <v>0</v>
      </c>
      <c r="F54" s="274">
        <f t="shared" si="4"/>
        <v>-137.5</v>
      </c>
      <c r="G54" s="274">
        <f t="shared" si="5"/>
        <v>-137.5</v>
      </c>
      <c r="H54" s="274">
        <v>0</v>
      </c>
      <c r="I54" s="274">
        <f t="shared" si="6"/>
        <v>-137.5</v>
      </c>
      <c r="J54" s="274">
        <v>0</v>
      </c>
    </row>
    <row r="55" spans="1:10" x14ac:dyDescent="0.25">
      <c r="A55" s="91" t="s">
        <v>418</v>
      </c>
      <c r="B55" s="91"/>
      <c r="D55" s="274">
        <v>0</v>
      </c>
      <c r="E55" s="274">
        <v>0</v>
      </c>
      <c r="F55" s="274">
        <f t="shared" si="4"/>
        <v>0</v>
      </c>
      <c r="G55" s="274">
        <f t="shared" si="5"/>
        <v>0</v>
      </c>
      <c r="H55" s="274">
        <v>0</v>
      </c>
      <c r="I55" s="274">
        <f t="shared" si="6"/>
        <v>0</v>
      </c>
      <c r="J55" s="274">
        <v>0</v>
      </c>
    </row>
    <row r="56" spans="1:10" x14ac:dyDescent="0.25">
      <c r="A56" s="92" t="s">
        <v>399</v>
      </c>
      <c r="B56" s="92" t="s">
        <v>369</v>
      </c>
      <c r="D56" s="273">
        <f>SUM(D49:D55)</f>
        <v>-158429.5</v>
      </c>
      <c r="E56" s="273">
        <f>SUM(E49:E55)</f>
        <v>-1419</v>
      </c>
      <c r="F56" s="273">
        <f t="shared" si="4"/>
        <v>-157010.5</v>
      </c>
      <c r="G56" s="274">
        <f t="shared" si="5"/>
        <v>-158429.5</v>
      </c>
      <c r="H56" s="273">
        <f>SUM(H49:H55)</f>
        <v>-1419</v>
      </c>
      <c r="I56" s="274">
        <f t="shared" si="6"/>
        <v>-157010.5</v>
      </c>
      <c r="J56" s="273">
        <f>SUM(J49:J55)</f>
        <v>-1419</v>
      </c>
    </row>
    <row r="57" spans="1:10" x14ac:dyDescent="0.25">
      <c r="A57" s="92" t="s">
        <v>400</v>
      </c>
      <c r="B57" s="92" t="s">
        <v>401</v>
      </c>
      <c r="D57" s="273">
        <f>D46+D56</f>
        <v>17606.699999999983</v>
      </c>
      <c r="E57" s="273">
        <f>E46+E56</f>
        <v>150516.5</v>
      </c>
      <c r="F57" s="273">
        <f t="shared" si="4"/>
        <v>-132909.80000000002</v>
      </c>
      <c r="G57" s="274">
        <f t="shared" si="5"/>
        <v>17606.699999999983</v>
      </c>
      <c r="H57" s="273">
        <f>H46+H56</f>
        <v>150516.5</v>
      </c>
      <c r="I57" s="274">
        <f t="shared" si="6"/>
        <v>-132909.80000000002</v>
      </c>
      <c r="J57" s="273">
        <f>J46+J56</f>
        <v>150516.5</v>
      </c>
    </row>
    <row r="58" spans="1:10" x14ac:dyDescent="0.25">
      <c r="A58" s="92" t="s">
        <v>419</v>
      </c>
      <c r="B58" s="92" t="s">
        <v>420</v>
      </c>
      <c r="D58" s="276">
        <v>-0.6</v>
      </c>
      <c r="E58" s="273">
        <v>0</v>
      </c>
      <c r="F58" s="277">
        <f t="shared" si="4"/>
        <v>-0.6</v>
      </c>
      <c r="G58" s="274">
        <f t="shared" si="5"/>
        <v>-0.6</v>
      </c>
      <c r="H58" s="273">
        <v>0</v>
      </c>
      <c r="I58" s="274">
        <f t="shared" si="6"/>
        <v>-0.6</v>
      </c>
      <c r="J58" s="273">
        <v>0</v>
      </c>
    </row>
    <row r="59" spans="1:10" x14ac:dyDescent="0.25">
      <c r="A59" s="92" t="s">
        <v>402</v>
      </c>
      <c r="B59" s="92" t="s">
        <v>371</v>
      </c>
      <c r="D59" s="273">
        <f>D57+D58</f>
        <v>17606.099999999984</v>
      </c>
      <c r="E59" s="273">
        <f>E57</f>
        <v>150516.5</v>
      </c>
      <c r="F59" s="273">
        <f t="shared" si="4"/>
        <v>-132910.40000000002</v>
      </c>
      <c r="G59" s="274">
        <f t="shared" si="5"/>
        <v>17606.099999999984</v>
      </c>
      <c r="H59" s="273">
        <f>H57</f>
        <v>150516.5</v>
      </c>
      <c r="I59" s="274">
        <f t="shared" si="6"/>
        <v>-132910.40000000002</v>
      </c>
      <c r="J59" s="273">
        <f>J57</f>
        <v>150516.5</v>
      </c>
    </row>
    <row r="61" spans="1:10" x14ac:dyDescent="0.25">
      <c r="A61" s="108"/>
      <c r="B61" s="108"/>
      <c r="C61" s="108"/>
      <c r="D61" s="109"/>
      <c r="E61" s="109"/>
      <c r="F61" s="109"/>
      <c r="G61" s="109"/>
      <c r="H61" s="109"/>
      <c r="I61" s="109"/>
      <c r="J61" s="109"/>
    </row>
    <row r="62" spans="1:10" x14ac:dyDescent="0.25">
      <c r="A62" s="91" t="s">
        <v>372</v>
      </c>
    </row>
    <row r="63" spans="1:10" x14ac:dyDescent="0.25">
      <c r="A63" s="91" t="s">
        <v>373</v>
      </c>
      <c r="B63" s="91" t="s">
        <v>426</v>
      </c>
    </row>
    <row r="64" spans="1:10" x14ac:dyDescent="0.25">
      <c r="A64" s="91" t="s">
        <v>374</v>
      </c>
      <c r="B64" s="91" t="s">
        <v>27</v>
      </c>
    </row>
    <row r="65" spans="1:10" x14ac:dyDescent="0.25">
      <c r="A65" s="91" t="s">
        <v>376</v>
      </c>
      <c r="B65" s="91" t="s">
        <v>27</v>
      </c>
    </row>
    <row r="67" spans="1:10" x14ac:dyDescent="0.25">
      <c r="A67" s="91" t="s">
        <v>377</v>
      </c>
      <c r="B67" s="91" t="s">
        <v>378</v>
      </c>
    </row>
    <row r="68" spans="1:10" x14ac:dyDescent="0.25">
      <c r="D68" s="237"/>
      <c r="E68" s="237"/>
      <c r="F68" s="237"/>
      <c r="G68" s="237"/>
      <c r="H68" s="237"/>
      <c r="I68" s="237"/>
      <c r="J68" s="237"/>
    </row>
    <row r="69" spans="1:10" x14ac:dyDescent="0.25">
      <c r="C69" s="91" t="s">
        <v>379</v>
      </c>
      <c r="D69" s="237" t="s">
        <v>380</v>
      </c>
      <c r="E69" s="237" t="s">
        <v>381</v>
      </c>
      <c r="F69" s="237" t="s">
        <v>382</v>
      </c>
      <c r="G69" s="237" t="s">
        <v>383</v>
      </c>
      <c r="H69" s="237" t="s">
        <v>384</v>
      </c>
      <c r="I69" s="237" t="s">
        <v>385</v>
      </c>
      <c r="J69" s="237" t="s">
        <v>96</v>
      </c>
    </row>
    <row r="70" spans="1:10" x14ac:dyDescent="0.25">
      <c r="A70" s="92" t="s">
        <v>386</v>
      </c>
      <c r="B70" s="92" t="s">
        <v>387</v>
      </c>
      <c r="D70" s="275"/>
      <c r="E70" s="275"/>
      <c r="F70" s="275"/>
      <c r="G70" s="275"/>
      <c r="H70" s="275"/>
      <c r="I70" s="275"/>
      <c r="J70" s="275"/>
    </row>
    <row r="71" spans="1:10" x14ac:dyDescent="0.25">
      <c r="A71" s="91" t="s">
        <v>412</v>
      </c>
      <c r="B71" s="91" t="s">
        <v>413</v>
      </c>
      <c r="D71" s="274">
        <v>233.9</v>
      </c>
      <c r="E71" s="274">
        <v>0</v>
      </c>
      <c r="F71" s="274">
        <f>D71-E71</f>
        <v>233.9</v>
      </c>
      <c r="G71" s="274">
        <f>D71</f>
        <v>233.9</v>
      </c>
      <c r="H71" s="274">
        <f>E71</f>
        <v>0</v>
      </c>
      <c r="I71" s="274">
        <f>F71</f>
        <v>233.9</v>
      </c>
      <c r="J71" s="274">
        <v>0</v>
      </c>
    </row>
    <row r="72" spans="1:10" x14ac:dyDescent="0.25">
      <c r="A72" s="91" t="s">
        <v>388</v>
      </c>
      <c r="B72" s="91" t="s">
        <v>59</v>
      </c>
      <c r="D72" s="274">
        <v>0</v>
      </c>
      <c r="E72" s="274">
        <v>0</v>
      </c>
      <c r="F72" s="274">
        <f t="shared" ref="F72:F75" si="7">D72-E72</f>
        <v>0</v>
      </c>
      <c r="G72" s="274">
        <f t="shared" ref="G72:G89" si="8">D72</f>
        <v>0</v>
      </c>
      <c r="H72" s="274">
        <f t="shared" ref="H72:I89" si="9">E72</f>
        <v>0</v>
      </c>
      <c r="I72" s="274">
        <f t="shared" si="9"/>
        <v>0</v>
      </c>
      <c r="J72" s="274">
        <v>0</v>
      </c>
    </row>
    <row r="73" spans="1:10" x14ac:dyDescent="0.25">
      <c r="A73" s="91" t="s">
        <v>403</v>
      </c>
      <c r="B73" s="91" t="s">
        <v>404</v>
      </c>
      <c r="D73" s="274">
        <v>0</v>
      </c>
      <c r="E73" s="274">
        <v>0</v>
      </c>
      <c r="F73" s="274">
        <f t="shared" si="7"/>
        <v>0</v>
      </c>
      <c r="G73" s="274">
        <f t="shared" si="8"/>
        <v>0</v>
      </c>
      <c r="H73" s="274">
        <f t="shared" si="9"/>
        <v>0</v>
      </c>
      <c r="I73" s="274">
        <f t="shared" si="9"/>
        <v>0</v>
      </c>
      <c r="J73" s="274">
        <v>0</v>
      </c>
    </row>
    <row r="74" spans="1:10" x14ac:dyDescent="0.25">
      <c r="A74" s="91" t="s">
        <v>389</v>
      </c>
      <c r="B74" s="91" t="s">
        <v>61</v>
      </c>
      <c r="D74" s="274">
        <v>2456.5</v>
      </c>
      <c r="E74" s="274">
        <v>1536</v>
      </c>
      <c r="F74" s="274">
        <f t="shared" si="7"/>
        <v>920.5</v>
      </c>
      <c r="G74" s="274">
        <f t="shared" si="8"/>
        <v>2456.5</v>
      </c>
      <c r="H74" s="274">
        <f t="shared" si="9"/>
        <v>1536</v>
      </c>
      <c r="I74" s="274">
        <f t="shared" si="9"/>
        <v>920.5</v>
      </c>
      <c r="J74" s="274">
        <v>1536</v>
      </c>
    </row>
    <row r="75" spans="1:10" x14ac:dyDescent="0.25">
      <c r="A75" s="91" t="s">
        <v>414</v>
      </c>
      <c r="B75" s="91" t="s">
        <v>86</v>
      </c>
      <c r="D75" s="274">
        <v>0</v>
      </c>
      <c r="E75" s="274">
        <v>0</v>
      </c>
      <c r="F75" s="274">
        <f t="shared" si="7"/>
        <v>0</v>
      </c>
      <c r="G75" s="274">
        <f t="shared" si="8"/>
        <v>0</v>
      </c>
      <c r="H75" s="274">
        <f t="shared" si="9"/>
        <v>0</v>
      </c>
      <c r="I75" s="274">
        <f t="shared" si="9"/>
        <v>0</v>
      </c>
      <c r="J75" s="274">
        <v>0</v>
      </c>
    </row>
    <row r="76" spans="1:10" x14ac:dyDescent="0.25">
      <c r="A76" s="92" t="s">
        <v>390</v>
      </c>
      <c r="B76" s="92" t="s">
        <v>139</v>
      </c>
      <c r="D76" s="273">
        <f>SUM(D71:D75)</f>
        <v>2690.4</v>
      </c>
      <c r="E76" s="273">
        <f>SUM(E71:E75)</f>
        <v>1536</v>
      </c>
      <c r="F76" s="273">
        <f>SUM(F71:F75)</f>
        <v>1154.4000000000001</v>
      </c>
      <c r="G76" s="274">
        <f t="shared" si="8"/>
        <v>2690.4</v>
      </c>
      <c r="H76" s="274">
        <f t="shared" si="9"/>
        <v>1536</v>
      </c>
      <c r="I76" s="274">
        <f t="shared" si="9"/>
        <v>1154.4000000000001</v>
      </c>
      <c r="J76" s="273">
        <f>J74</f>
        <v>1536</v>
      </c>
    </row>
    <row r="77" spans="1:10" x14ac:dyDescent="0.25">
      <c r="A77" s="91" t="s">
        <v>391</v>
      </c>
      <c r="B77" s="91" t="s">
        <v>392</v>
      </c>
      <c r="D77" s="274"/>
      <c r="E77" s="274"/>
      <c r="F77" s="274"/>
      <c r="G77" s="274">
        <f t="shared" si="8"/>
        <v>0</v>
      </c>
      <c r="H77" s="274">
        <f t="shared" si="9"/>
        <v>0</v>
      </c>
      <c r="I77" s="274">
        <f t="shared" si="9"/>
        <v>0</v>
      </c>
      <c r="J77" s="274"/>
    </row>
    <row r="78" spans="1:10" x14ac:dyDescent="0.25">
      <c r="A78" s="92" t="s">
        <v>393</v>
      </c>
      <c r="B78" s="92" t="s">
        <v>394</v>
      </c>
      <c r="D78" s="273"/>
      <c r="E78" s="273"/>
      <c r="F78" s="273"/>
      <c r="G78" s="274">
        <f t="shared" si="8"/>
        <v>0</v>
      </c>
      <c r="H78" s="274">
        <f t="shared" si="9"/>
        <v>0</v>
      </c>
      <c r="I78" s="274">
        <f t="shared" si="9"/>
        <v>0</v>
      </c>
      <c r="J78" s="273"/>
    </row>
    <row r="79" spans="1:10" x14ac:dyDescent="0.25">
      <c r="A79" s="91" t="s">
        <v>395</v>
      </c>
      <c r="B79" s="91" t="s">
        <v>396</v>
      </c>
      <c r="D79" s="274">
        <v>-1429.2</v>
      </c>
      <c r="E79" s="274">
        <v>0</v>
      </c>
      <c r="F79" s="274">
        <f>D79-E79</f>
        <v>-1429.2</v>
      </c>
      <c r="G79" s="274">
        <f t="shared" si="8"/>
        <v>-1429.2</v>
      </c>
      <c r="H79" s="274">
        <f t="shared" si="9"/>
        <v>0</v>
      </c>
      <c r="I79" s="274">
        <f t="shared" si="9"/>
        <v>-1429.2</v>
      </c>
      <c r="J79" s="274">
        <v>0</v>
      </c>
    </row>
    <row r="80" spans="1:10" x14ac:dyDescent="0.25">
      <c r="A80" s="91" t="s">
        <v>405</v>
      </c>
      <c r="B80" s="91" t="s">
        <v>65</v>
      </c>
      <c r="D80" s="274">
        <v>-2492.4</v>
      </c>
      <c r="E80" s="274">
        <v>-1536</v>
      </c>
      <c r="F80" s="274">
        <f t="shared" ref="F80:F89" si="10">D80-E80</f>
        <v>-956.40000000000009</v>
      </c>
      <c r="G80" s="274">
        <f t="shared" si="8"/>
        <v>-2492.4</v>
      </c>
      <c r="H80" s="274">
        <f t="shared" si="9"/>
        <v>-1536</v>
      </c>
      <c r="I80" s="274">
        <f t="shared" si="9"/>
        <v>-956.40000000000009</v>
      </c>
      <c r="J80" s="274">
        <v>-1536</v>
      </c>
    </row>
    <row r="81" spans="1:10" x14ac:dyDescent="0.25">
      <c r="A81" s="91" t="s">
        <v>397</v>
      </c>
      <c r="B81" s="91" t="s">
        <v>66</v>
      </c>
      <c r="D81" s="274">
        <v>-24.2</v>
      </c>
      <c r="E81" s="274">
        <v>0</v>
      </c>
      <c r="F81" s="274">
        <f t="shared" si="10"/>
        <v>-24.2</v>
      </c>
      <c r="G81" s="274">
        <f t="shared" si="8"/>
        <v>-24.2</v>
      </c>
      <c r="H81" s="274">
        <f t="shared" si="9"/>
        <v>0</v>
      </c>
      <c r="I81" s="274">
        <f t="shared" si="9"/>
        <v>-24.2</v>
      </c>
      <c r="J81" s="274">
        <v>0</v>
      </c>
    </row>
    <row r="82" spans="1:10" x14ac:dyDescent="0.25">
      <c r="A82" s="91" t="s">
        <v>398</v>
      </c>
      <c r="B82" s="91" t="s">
        <v>67</v>
      </c>
      <c r="D82" s="274">
        <v>-94</v>
      </c>
      <c r="E82" s="274">
        <v>0</v>
      </c>
      <c r="F82" s="274">
        <f t="shared" si="10"/>
        <v>-94</v>
      </c>
      <c r="G82" s="274">
        <f t="shared" si="8"/>
        <v>-94</v>
      </c>
      <c r="H82" s="274">
        <f t="shared" si="9"/>
        <v>0</v>
      </c>
      <c r="I82" s="274">
        <f t="shared" si="9"/>
        <v>-94</v>
      </c>
      <c r="J82" s="274">
        <v>0</v>
      </c>
    </row>
    <row r="83" spans="1:10" x14ac:dyDescent="0.25">
      <c r="A83" s="91" t="s">
        <v>415</v>
      </c>
      <c r="B83" s="91" t="s">
        <v>416</v>
      </c>
      <c r="D83" s="274">
        <v>0</v>
      </c>
      <c r="E83" s="274">
        <v>0</v>
      </c>
      <c r="F83" s="274">
        <f t="shared" si="10"/>
        <v>0</v>
      </c>
      <c r="G83" s="274">
        <f t="shared" si="8"/>
        <v>0</v>
      </c>
      <c r="H83" s="274">
        <f t="shared" si="9"/>
        <v>0</v>
      </c>
      <c r="I83" s="274">
        <f t="shared" si="9"/>
        <v>0</v>
      </c>
      <c r="J83" s="274">
        <v>0</v>
      </c>
    </row>
    <row r="84" spans="1:10" x14ac:dyDescent="0.25">
      <c r="A84" s="91" t="s">
        <v>417</v>
      </c>
      <c r="B84" s="91" t="s">
        <v>68</v>
      </c>
      <c r="D84" s="274">
        <v>0</v>
      </c>
      <c r="E84" s="274">
        <v>0</v>
      </c>
      <c r="F84" s="274">
        <f t="shared" si="10"/>
        <v>0</v>
      </c>
      <c r="G84" s="274">
        <f t="shared" si="8"/>
        <v>0</v>
      </c>
      <c r="H84" s="274">
        <f t="shared" si="9"/>
        <v>0</v>
      </c>
      <c r="I84" s="274">
        <f t="shared" si="9"/>
        <v>0</v>
      </c>
      <c r="J84" s="274">
        <v>0</v>
      </c>
    </row>
    <row r="85" spans="1:10" x14ac:dyDescent="0.25">
      <c r="A85" s="91" t="s">
        <v>418</v>
      </c>
      <c r="B85" s="91"/>
      <c r="D85" s="274">
        <v>0</v>
      </c>
      <c r="E85" s="274">
        <v>0</v>
      </c>
      <c r="F85" s="274">
        <f t="shared" si="10"/>
        <v>0</v>
      </c>
      <c r="G85" s="274">
        <f t="shared" si="8"/>
        <v>0</v>
      </c>
      <c r="H85" s="274">
        <f t="shared" si="9"/>
        <v>0</v>
      </c>
      <c r="I85" s="274">
        <f t="shared" si="9"/>
        <v>0</v>
      </c>
      <c r="J85" s="274">
        <v>0</v>
      </c>
    </row>
    <row r="86" spans="1:10" x14ac:dyDescent="0.25">
      <c r="A86" s="92" t="s">
        <v>399</v>
      </c>
      <c r="B86" s="92" t="s">
        <v>369</v>
      </c>
      <c r="D86" s="273">
        <f>SUM(D79:D85)</f>
        <v>-4039.8</v>
      </c>
      <c r="E86" s="273">
        <f>SUM(E79:E85)</f>
        <v>-1536</v>
      </c>
      <c r="F86" s="273">
        <f>SUM(F79:F85)</f>
        <v>-2503.8000000000002</v>
      </c>
      <c r="G86" s="274">
        <f t="shared" si="8"/>
        <v>-4039.8</v>
      </c>
      <c r="H86" s="274">
        <f t="shared" si="9"/>
        <v>-1536</v>
      </c>
      <c r="I86" s="274">
        <f t="shared" si="9"/>
        <v>-2503.8000000000002</v>
      </c>
      <c r="J86" s="273">
        <f>J80</f>
        <v>-1536</v>
      </c>
    </row>
    <row r="87" spans="1:10" x14ac:dyDescent="0.25">
      <c r="A87" s="92" t="s">
        <v>400</v>
      </c>
      <c r="B87" s="92" t="s">
        <v>401</v>
      </c>
      <c r="D87" s="273">
        <f>D76+D86</f>
        <v>-1349.4</v>
      </c>
      <c r="E87" s="273">
        <v>0</v>
      </c>
      <c r="F87" s="273">
        <f t="shared" si="10"/>
        <v>-1349.4</v>
      </c>
      <c r="G87" s="274">
        <f t="shared" si="8"/>
        <v>-1349.4</v>
      </c>
      <c r="H87" s="274">
        <f t="shared" si="9"/>
        <v>0</v>
      </c>
      <c r="I87" s="274">
        <f t="shared" si="9"/>
        <v>-1349.4</v>
      </c>
      <c r="J87" s="273">
        <v>0</v>
      </c>
    </row>
    <row r="88" spans="1:10" x14ac:dyDescent="0.25">
      <c r="A88" s="92" t="s">
        <v>419</v>
      </c>
      <c r="B88" s="92" t="s">
        <v>420</v>
      </c>
      <c r="D88" s="273">
        <v>0</v>
      </c>
      <c r="E88" s="273">
        <v>0</v>
      </c>
      <c r="F88" s="274">
        <f t="shared" si="10"/>
        <v>0</v>
      </c>
      <c r="G88" s="274">
        <f t="shared" si="8"/>
        <v>0</v>
      </c>
      <c r="H88" s="274">
        <f t="shared" si="9"/>
        <v>0</v>
      </c>
      <c r="I88" s="274">
        <f t="shared" si="9"/>
        <v>0</v>
      </c>
      <c r="J88" s="273">
        <v>0</v>
      </c>
    </row>
    <row r="89" spans="1:10" x14ac:dyDescent="0.25">
      <c r="A89" s="92" t="s">
        <v>402</v>
      </c>
      <c r="B89" s="92" t="s">
        <v>371</v>
      </c>
      <c r="D89" s="273">
        <f>D87</f>
        <v>-1349.4</v>
      </c>
      <c r="E89" s="273">
        <v>0</v>
      </c>
      <c r="F89" s="273">
        <f t="shared" si="10"/>
        <v>-1349.4</v>
      </c>
      <c r="G89" s="274">
        <f t="shared" si="8"/>
        <v>-1349.4</v>
      </c>
      <c r="H89" s="274">
        <f t="shared" si="9"/>
        <v>0</v>
      </c>
      <c r="I89" s="274">
        <f t="shared" si="9"/>
        <v>-1349.4</v>
      </c>
      <c r="J89" s="273">
        <v>0</v>
      </c>
    </row>
    <row r="91" spans="1:10" x14ac:dyDescent="0.25">
      <c r="A91" s="108"/>
      <c r="B91" s="108"/>
      <c r="C91" s="108"/>
      <c r="D91" s="109"/>
      <c r="E91" s="109"/>
      <c r="F91" s="109"/>
      <c r="G91" s="109"/>
      <c r="H91" s="109"/>
      <c r="I91" s="109"/>
      <c r="J91" s="109"/>
    </row>
    <row r="93" spans="1:10" x14ac:dyDescent="0.25">
      <c r="A93" s="176" t="s">
        <v>86</v>
      </c>
      <c r="B93" s="177" t="s">
        <v>93</v>
      </c>
      <c r="C93" s="177" t="s">
        <v>94</v>
      </c>
      <c r="D93" s="177" t="s">
        <v>90</v>
      </c>
      <c r="E93" s="177" t="s">
        <v>95</v>
      </c>
      <c r="F93" s="177" t="s">
        <v>90</v>
      </c>
      <c r="G93" s="177" t="s">
        <v>96</v>
      </c>
    </row>
    <row r="94" spans="1:10" x14ac:dyDescent="0.25">
      <c r="A94" s="178" t="s">
        <v>103</v>
      </c>
      <c r="B94" s="180">
        <v>10977</v>
      </c>
      <c r="C94" s="180">
        <v>12142</v>
      </c>
      <c r="D94" s="180">
        <v>-1165</v>
      </c>
      <c r="E94" s="180">
        <v>22472</v>
      </c>
      <c r="F94" s="180">
        <v>-11495</v>
      </c>
      <c r="G94" s="179">
        <v>12142</v>
      </c>
    </row>
    <row r="95" spans="1:10" x14ac:dyDescent="0.25">
      <c r="A95" s="178" t="s">
        <v>105</v>
      </c>
      <c r="B95" s="180">
        <v>1220</v>
      </c>
      <c r="C95" s="179">
        <v>0</v>
      </c>
      <c r="D95" s="180">
        <v>1220</v>
      </c>
      <c r="E95" s="180">
        <v>2972</v>
      </c>
      <c r="F95" s="180">
        <v>-1752</v>
      </c>
      <c r="G95" s="179">
        <v>0</v>
      </c>
    </row>
    <row r="96" spans="1:10" x14ac:dyDescent="0.25">
      <c r="A96" s="178" t="s">
        <v>126</v>
      </c>
      <c r="B96" s="180">
        <v>17670</v>
      </c>
      <c r="C96" s="180">
        <v>9388</v>
      </c>
      <c r="D96" s="180">
        <v>8282</v>
      </c>
      <c r="E96" s="180">
        <v>37723</v>
      </c>
      <c r="F96" s="180">
        <v>-20053</v>
      </c>
      <c r="G96" s="179">
        <v>9388</v>
      </c>
    </row>
    <row r="97" spans="1:11" x14ac:dyDescent="0.25">
      <c r="A97" s="181" t="s">
        <v>139</v>
      </c>
      <c r="B97" s="183">
        <v>29867</v>
      </c>
      <c r="C97" s="183">
        <v>21530</v>
      </c>
      <c r="D97" s="183">
        <v>8337</v>
      </c>
      <c r="E97" s="183">
        <v>63167</v>
      </c>
      <c r="F97" s="183">
        <v>-33300</v>
      </c>
      <c r="G97" s="179">
        <v>21530</v>
      </c>
    </row>
    <row r="98" spans="1:11" x14ac:dyDescent="0.25">
      <c r="A98" s="178" t="s">
        <v>140</v>
      </c>
      <c r="B98" s="180">
        <v>-2154</v>
      </c>
      <c r="C98" s="180">
        <v>-2259</v>
      </c>
      <c r="D98" s="179">
        <v>105</v>
      </c>
      <c r="E98" s="179">
        <v>-211</v>
      </c>
      <c r="F98" s="180">
        <v>-1943</v>
      </c>
      <c r="G98" s="179">
        <v>-2259</v>
      </c>
    </row>
    <row r="99" spans="1:11" x14ac:dyDescent="0.25">
      <c r="A99" s="178" t="s">
        <v>181</v>
      </c>
      <c r="B99" s="179">
        <v>-5</v>
      </c>
      <c r="C99" s="179">
        <v>0</v>
      </c>
      <c r="D99" s="179">
        <v>-5</v>
      </c>
      <c r="E99" s="179">
        <v>-135</v>
      </c>
      <c r="F99" s="179">
        <v>130</v>
      </c>
      <c r="G99" s="179">
        <v>0</v>
      </c>
    </row>
    <row r="100" spans="1:11" x14ac:dyDescent="0.25">
      <c r="A100" s="178" t="s">
        <v>204</v>
      </c>
      <c r="B100" s="180">
        <v>-15335</v>
      </c>
      <c r="C100" s="180">
        <v>-16850</v>
      </c>
      <c r="D100" s="180">
        <v>1515</v>
      </c>
      <c r="E100" s="180">
        <v>-17797</v>
      </c>
      <c r="F100" s="180">
        <v>2462</v>
      </c>
      <c r="G100" s="179">
        <v>-16850</v>
      </c>
    </row>
    <row r="101" spans="1:11" x14ac:dyDescent="0.25">
      <c r="A101" s="178" t="s">
        <v>289</v>
      </c>
      <c r="B101" s="179">
        <v>-14</v>
      </c>
      <c r="C101" s="179">
        <v>-50</v>
      </c>
      <c r="D101" s="179">
        <v>36</v>
      </c>
      <c r="E101" s="179">
        <v>2</v>
      </c>
      <c r="F101" s="179">
        <v>-16</v>
      </c>
      <c r="G101" s="179">
        <v>-50</v>
      </c>
    </row>
    <row r="102" spans="1:11" x14ac:dyDescent="0.25">
      <c r="A102" s="181" t="s">
        <v>369</v>
      </c>
      <c r="B102" s="183">
        <v>-17508</v>
      </c>
      <c r="C102" s="183">
        <v>-19159</v>
      </c>
      <c r="D102" s="183">
        <v>1651</v>
      </c>
      <c r="E102" s="183">
        <v>-18141</v>
      </c>
      <c r="F102" s="182">
        <v>633</v>
      </c>
      <c r="G102" s="179">
        <v>-19159</v>
      </c>
    </row>
    <row r="103" spans="1:11" x14ac:dyDescent="0.25">
      <c r="A103" s="181" t="s">
        <v>370</v>
      </c>
      <c r="B103" s="183">
        <v>12358</v>
      </c>
      <c r="C103" s="183">
        <v>2372</v>
      </c>
      <c r="D103" s="183">
        <v>9986</v>
      </c>
      <c r="E103" s="183">
        <v>45025</v>
      </c>
      <c r="F103" s="183">
        <v>-32667</v>
      </c>
      <c r="G103" s="179">
        <v>2372</v>
      </c>
    </row>
    <row r="104" spans="1:11" x14ac:dyDescent="0.25">
      <c r="A104" s="181" t="s">
        <v>371</v>
      </c>
      <c r="B104" s="183">
        <v>12358</v>
      </c>
      <c r="C104" s="183">
        <v>2372</v>
      </c>
      <c r="D104" s="183">
        <v>9986</v>
      </c>
      <c r="E104" s="183">
        <v>45025</v>
      </c>
      <c r="F104" s="183">
        <v>-32667</v>
      </c>
      <c r="G104" s="179">
        <v>2372</v>
      </c>
    </row>
    <row r="106" spans="1:11" s="184" customFormat="1" x14ac:dyDescent="0.25">
      <c r="D106" s="185"/>
      <c r="E106" s="185"/>
      <c r="F106" s="185"/>
      <c r="G106" s="185"/>
      <c r="H106" s="185"/>
      <c r="I106" s="185"/>
      <c r="J106" s="185"/>
      <c r="K106" s="185"/>
    </row>
    <row r="107" spans="1:11" s="134" customFormat="1" x14ac:dyDescent="0.25">
      <c r="A107" s="267" t="s">
        <v>372</v>
      </c>
      <c r="B107" s="268"/>
      <c r="C107" s="268"/>
      <c r="D107" s="60"/>
      <c r="E107" s="60"/>
      <c r="F107" s="60"/>
      <c r="G107" s="60"/>
      <c r="H107" s="60"/>
      <c r="I107" s="60"/>
      <c r="J107" s="60"/>
      <c r="K107" s="132"/>
    </row>
    <row r="108" spans="1:11" s="134" customFormat="1" x14ac:dyDescent="0.25">
      <c r="A108" s="269" t="s">
        <v>373</v>
      </c>
      <c r="B108" s="269" t="s">
        <v>426</v>
      </c>
      <c r="C108" s="268" t="s">
        <v>423</v>
      </c>
      <c r="D108" s="270"/>
      <c r="E108" s="270"/>
      <c r="F108" s="270"/>
      <c r="G108" s="270"/>
      <c r="H108" s="270"/>
      <c r="I108" s="270"/>
      <c r="J108" s="270"/>
      <c r="K108" s="133"/>
    </row>
    <row r="109" spans="1:11" s="134" customFormat="1" x14ac:dyDescent="0.25">
      <c r="A109" s="269" t="s">
        <v>374</v>
      </c>
      <c r="B109" s="268" t="s">
        <v>27</v>
      </c>
      <c r="C109" s="268"/>
      <c r="D109" s="270"/>
      <c r="E109" s="270"/>
      <c r="F109" s="270"/>
      <c r="G109" s="270"/>
      <c r="H109" s="270"/>
      <c r="I109" s="270"/>
      <c r="J109" s="270"/>
      <c r="K109" s="133"/>
    </row>
    <row r="110" spans="1:11" s="134" customFormat="1" x14ac:dyDescent="0.25">
      <c r="A110" s="269" t="s">
        <v>376</v>
      </c>
      <c r="B110" s="269" t="s">
        <v>375</v>
      </c>
      <c r="C110" s="268"/>
      <c r="D110" s="270"/>
      <c r="E110" s="270"/>
      <c r="F110" s="270"/>
      <c r="G110" s="270"/>
      <c r="H110" s="270"/>
      <c r="I110" s="270"/>
      <c r="J110" s="270"/>
      <c r="K110" s="133"/>
    </row>
    <row r="111" spans="1:11" s="134" customFormat="1" x14ac:dyDescent="0.25">
      <c r="A111" s="268"/>
      <c r="B111" s="268"/>
      <c r="C111" s="268"/>
      <c r="D111" s="60"/>
      <c r="E111" s="60"/>
      <c r="F111" s="60"/>
      <c r="G111" s="60"/>
      <c r="H111" s="60"/>
      <c r="I111" s="60"/>
      <c r="J111" s="60"/>
      <c r="K111" s="132"/>
    </row>
    <row r="112" spans="1:11" s="134" customFormat="1" x14ac:dyDescent="0.25">
      <c r="A112" s="268"/>
      <c r="B112" s="268"/>
      <c r="C112" s="269" t="s">
        <v>379</v>
      </c>
      <c r="D112" s="60" t="s">
        <v>380</v>
      </c>
      <c r="E112" s="60" t="s">
        <v>381</v>
      </c>
      <c r="F112" s="60" t="s">
        <v>382</v>
      </c>
      <c r="G112" s="60" t="s">
        <v>383</v>
      </c>
      <c r="H112" s="60" t="s">
        <v>384</v>
      </c>
      <c r="I112" s="60" t="s">
        <v>385</v>
      </c>
      <c r="J112" s="60" t="s">
        <v>96</v>
      </c>
      <c r="K112" s="132"/>
    </row>
    <row r="113" spans="1:11" s="134" customFormat="1" x14ac:dyDescent="0.25">
      <c r="A113" s="92" t="s">
        <v>386</v>
      </c>
      <c r="B113" s="92" t="s">
        <v>387</v>
      </c>
      <c r="C113" s="268"/>
      <c r="D113" s="93"/>
      <c r="E113" s="93"/>
      <c r="F113" s="93"/>
      <c r="G113" s="93"/>
      <c r="H113" s="93"/>
      <c r="I113" s="93"/>
      <c r="J113" s="93"/>
      <c r="K113" s="132"/>
    </row>
    <row r="114" spans="1:11" s="134" customFormat="1" x14ac:dyDescent="0.25">
      <c r="A114" s="269" t="s">
        <v>412</v>
      </c>
      <c r="B114" s="269" t="s">
        <v>413</v>
      </c>
      <c r="C114" s="268"/>
      <c r="D114" s="274">
        <v>12959.6</v>
      </c>
      <c r="E114" s="274">
        <v>14964</v>
      </c>
      <c r="F114" s="274">
        <f>D114-E114</f>
        <v>-2004.3999999999996</v>
      </c>
      <c r="G114" s="274">
        <f>D114</f>
        <v>12959.6</v>
      </c>
      <c r="H114" s="274">
        <f>E114</f>
        <v>14964</v>
      </c>
      <c r="I114" s="274">
        <f>F114</f>
        <v>-2004.3999999999996</v>
      </c>
      <c r="J114" s="274">
        <f>H114</f>
        <v>14964</v>
      </c>
      <c r="K114" s="132"/>
    </row>
    <row r="115" spans="1:11" s="134" customFormat="1" x14ac:dyDescent="0.25">
      <c r="A115" s="269" t="s">
        <v>388</v>
      </c>
      <c r="B115" s="269" t="s">
        <v>59</v>
      </c>
      <c r="C115" s="268"/>
      <c r="D115" s="274">
        <v>-7.4</v>
      </c>
      <c r="E115" s="274">
        <v>0</v>
      </c>
      <c r="F115" s="274">
        <f t="shared" ref="F115:F119" si="11">D115-E115</f>
        <v>-7.4</v>
      </c>
      <c r="G115" s="274">
        <f t="shared" ref="G115:G132" si="12">D115</f>
        <v>-7.4</v>
      </c>
      <c r="H115" s="274">
        <f t="shared" ref="H115:H132" si="13">E115</f>
        <v>0</v>
      </c>
      <c r="I115" s="274">
        <f t="shared" ref="I115:I132" si="14">F115</f>
        <v>-7.4</v>
      </c>
      <c r="J115" s="274">
        <f t="shared" ref="J115:J132" si="15">H115</f>
        <v>0</v>
      </c>
      <c r="K115" s="132"/>
    </row>
    <row r="116" spans="1:11" s="134" customFormat="1" x14ac:dyDescent="0.25">
      <c r="A116" s="269" t="s">
        <v>403</v>
      </c>
      <c r="B116" s="269" t="s">
        <v>404</v>
      </c>
      <c r="C116" s="268"/>
      <c r="D116" s="274">
        <v>160.19999999999999</v>
      </c>
      <c r="E116" s="274">
        <v>0</v>
      </c>
      <c r="F116" s="274">
        <f t="shared" si="11"/>
        <v>160.19999999999999</v>
      </c>
      <c r="G116" s="274">
        <f t="shared" si="12"/>
        <v>160.19999999999999</v>
      </c>
      <c r="H116" s="274">
        <f t="shared" si="13"/>
        <v>0</v>
      </c>
      <c r="I116" s="274">
        <f t="shared" si="14"/>
        <v>160.19999999999999</v>
      </c>
      <c r="J116" s="274">
        <f t="shared" si="15"/>
        <v>0</v>
      </c>
      <c r="K116" s="132"/>
    </row>
    <row r="117" spans="1:11" s="134" customFormat="1" x14ac:dyDescent="0.25">
      <c r="A117" s="269" t="s">
        <v>389</v>
      </c>
      <c r="B117" s="269" t="s">
        <v>61</v>
      </c>
      <c r="C117" s="268"/>
      <c r="D117" s="274">
        <v>14456.9</v>
      </c>
      <c r="E117" s="274">
        <v>13866</v>
      </c>
      <c r="F117" s="274">
        <f t="shared" si="11"/>
        <v>590.89999999999964</v>
      </c>
      <c r="G117" s="274">
        <f t="shared" si="12"/>
        <v>14456.9</v>
      </c>
      <c r="H117" s="274">
        <f t="shared" si="13"/>
        <v>13866</v>
      </c>
      <c r="I117" s="274">
        <f t="shared" si="14"/>
        <v>590.89999999999964</v>
      </c>
      <c r="J117" s="274">
        <f t="shared" si="15"/>
        <v>13866</v>
      </c>
      <c r="K117" s="132"/>
    </row>
    <row r="118" spans="1:11" s="134" customFormat="1" x14ac:dyDescent="0.25">
      <c r="A118" s="269" t="s">
        <v>414</v>
      </c>
      <c r="B118" s="269" t="s">
        <v>86</v>
      </c>
      <c r="C118" s="268"/>
      <c r="D118" s="274">
        <v>0</v>
      </c>
      <c r="E118" s="274">
        <v>0</v>
      </c>
      <c r="F118" s="274">
        <f t="shared" si="11"/>
        <v>0</v>
      </c>
      <c r="G118" s="274">
        <f t="shared" si="12"/>
        <v>0</v>
      </c>
      <c r="H118" s="274">
        <f t="shared" si="13"/>
        <v>0</v>
      </c>
      <c r="I118" s="274">
        <f t="shared" si="14"/>
        <v>0</v>
      </c>
      <c r="J118" s="274">
        <f t="shared" si="15"/>
        <v>0</v>
      </c>
      <c r="K118" s="132"/>
    </row>
    <row r="119" spans="1:11" s="134" customFormat="1" x14ac:dyDescent="0.25">
      <c r="A119" s="92" t="s">
        <v>390</v>
      </c>
      <c r="B119" s="92" t="s">
        <v>139</v>
      </c>
      <c r="C119" s="268"/>
      <c r="D119" s="273">
        <f>SUM(D114:D118)</f>
        <v>27569.300000000003</v>
      </c>
      <c r="E119" s="273">
        <f>SUM(E114:E118)</f>
        <v>28830</v>
      </c>
      <c r="F119" s="273">
        <f t="shared" si="11"/>
        <v>-1260.6999999999971</v>
      </c>
      <c r="G119" s="274">
        <f t="shared" si="12"/>
        <v>27569.300000000003</v>
      </c>
      <c r="H119" s="274">
        <f t="shared" si="13"/>
        <v>28830</v>
      </c>
      <c r="I119" s="274">
        <f t="shared" si="14"/>
        <v>-1260.6999999999971</v>
      </c>
      <c r="J119" s="274">
        <f t="shared" si="15"/>
        <v>28830</v>
      </c>
      <c r="K119" s="132"/>
    </row>
    <row r="120" spans="1:11" s="134" customFormat="1" x14ac:dyDescent="0.25">
      <c r="A120" s="269" t="s">
        <v>391</v>
      </c>
      <c r="B120" s="269" t="s">
        <v>392</v>
      </c>
      <c r="C120" s="268"/>
      <c r="D120" s="274"/>
      <c r="E120" s="274"/>
      <c r="F120" s="274"/>
      <c r="G120" s="274">
        <f t="shared" si="12"/>
        <v>0</v>
      </c>
      <c r="H120" s="274">
        <f t="shared" si="13"/>
        <v>0</v>
      </c>
      <c r="I120" s="274">
        <f t="shared" si="14"/>
        <v>0</v>
      </c>
      <c r="J120" s="274">
        <f t="shared" si="15"/>
        <v>0</v>
      </c>
      <c r="K120" s="132"/>
    </row>
    <row r="121" spans="1:11" s="134" customFormat="1" x14ac:dyDescent="0.25">
      <c r="A121" s="92" t="s">
        <v>393</v>
      </c>
      <c r="B121" s="92" t="s">
        <v>394</v>
      </c>
      <c r="C121" s="268"/>
      <c r="D121" s="273"/>
      <c r="E121" s="273"/>
      <c r="F121" s="273"/>
      <c r="G121" s="274">
        <f t="shared" si="12"/>
        <v>0</v>
      </c>
      <c r="H121" s="274">
        <f t="shared" si="13"/>
        <v>0</v>
      </c>
      <c r="I121" s="274">
        <f t="shared" si="14"/>
        <v>0</v>
      </c>
      <c r="J121" s="274">
        <f t="shared" si="15"/>
        <v>0</v>
      </c>
    </row>
    <row r="122" spans="1:11" s="134" customFormat="1" x14ac:dyDescent="0.25">
      <c r="A122" s="269" t="s">
        <v>395</v>
      </c>
      <c r="B122" s="269" t="s">
        <v>396</v>
      </c>
      <c r="C122" s="268"/>
      <c r="D122" s="274">
        <v>-11384.3</v>
      </c>
      <c r="E122" s="274">
        <v>-842</v>
      </c>
      <c r="F122" s="274">
        <f>D122-E122</f>
        <v>-10542.3</v>
      </c>
      <c r="G122" s="274">
        <f t="shared" si="12"/>
        <v>-11384.3</v>
      </c>
      <c r="H122" s="274">
        <f t="shared" si="13"/>
        <v>-842</v>
      </c>
      <c r="I122" s="274">
        <f t="shared" si="14"/>
        <v>-10542.3</v>
      </c>
      <c r="J122" s="274">
        <f t="shared" si="15"/>
        <v>-842</v>
      </c>
    </row>
    <row r="123" spans="1:11" s="134" customFormat="1" x14ac:dyDescent="0.25">
      <c r="A123" s="269" t="s">
        <v>405</v>
      </c>
      <c r="B123" s="269" t="s">
        <v>65</v>
      </c>
      <c r="C123" s="268"/>
      <c r="D123" s="274">
        <v>-417.9</v>
      </c>
      <c r="E123" s="274">
        <v>0</v>
      </c>
      <c r="F123" s="274">
        <f t="shared" ref="F123:F132" si="16">D123-E123</f>
        <v>-417.9</v>
      </c>
      <c r="G123" s="274">
        <f t="shared" si="12"/>
        <v>-417.9</v>
      </c>
      <c r="H123" s="274">
        <f t="shared" si="13"/>
        <v>0</v>
      </c>
      <c r="I123" s="274">
        <f t="shared" si="14"/>
        <v>-417.9</v>
      </c>
      <c r="J123" s="274">
        <f t="shared" si="15"/>
        <v>0</v>
      </c>
    </row>
    <row r="124" spans="1:11" s="134" customFormat="1" x14ac:dyDescent="0.25">
      <c r="A124" s="269" t="s">
        <v>397</v>
      </c>
      <c r="B124" s="269" t="s">
        <v>66</v>
      </c>
      <c r="C124" s="268"/>
      <c r="D124" s="274">
        <v>-16978.099999999999</v>
      </c>
      <c r="E124" s="274">
        <v>-17062.3</v>
      </c>
      <c r="F124" s="274">
        <f t="shared" si="16"/>
        <v>84.200000000000728</v>
      </c>
      <c r="G124" s="274">
        <f t="shared" si="12"/>
        <v>-16978.099999999999</v>
      </c>
      <c r="H124" s="274">
        <f t="shared" si="13"/>
        <v>-17062.3</v>
      </c>
      <c r="I124" s="274">
        <f t="shared" si="14"/>
        <v>84.200000000000728</v>
      </c>
      <c r="J124" s="274">
        <f t="shared" si="15"/>
        <v>-17062.3</v>
      </c>
    </row>
    <row r="125" spans="1:11" s="134" customFormat="1" x14ac:dyDescent="0.25">
      <c r="A125" s="269" t="s">
        <v>398</v>
      </c>
      <c r="B125" s="269" t="s">
        <v>67</v>
      </c>
      <c r="C125" s="268"/>
      <c r="D125" s="274">
        <v>-4.0999999999999996</v>
      </c>
      <c r="E125" s="274">
        <v>0</v>
      </c>
      <c r="F125" s="274">
        <f t="shared" si="16"/>
        <v>-4.0999999999999996</v>
      </c>
      <c r="G125" s="274">
        <f t="shared" si="12"/>
        <v>-4.0999999999999996</v>
      </c>
      <c r="H125" s="274">
        <f t="shared" si="13"/>
        <v>0</v>
      </c>
      <c r="I125" s="274">
        <f t="shared" si="14"/>
        <v>-4.0999999999999996</v>
      </c>
      <c r="J125" s="274">
        <f t="shared" si="15"/>
        <v>0</v>
      </c>
      <c r="K125" s="132"/>
    </row>
    <row r="126" spans="1:11" s="134" customFormat="1" x14ac:dyDescent="0.25">
      <c r="A126" s="269" t="s">
        <v>415</v>
      </c>
      <c r="B126" s="269" t="s">
        <v>416</v>
      </c>
      <c r="C126" s="268"/>
      <c r="D126" s="274">
        <v>0</v>
      </c>
      <c r="E126" s="274">
        <v>0</v>
      </c>
      <c r="F126" s="274">
        <f t="shared" si="16"/>
        <v>0</v>
      </c>
      <c r="G126" s="274">
        <f t="shared" si="12"/>
        <v>0</v>
      </c>
      <c r="H126" s="274">
        <f t="shared" si="13"/>
        <v>0</v>
      </c>
      <c r="I126" s="274">
        <f t="shared" si="14"/>
        <v>0</v>
      </c>
      <c r="J126" s="274">
        <f t="shared" si="15"/>
        <v>0</v>
      </c>
      <c r="K126" s="132"/>
    </row>
    <row r="127" spans="1:11" s="134" customFormat="1" x14ac:dyDescent="0.25">
      <c r="A127" s="269" t="s">
        <v>417</v>
      </c>
      <c r="B127" s="269" t="s">
        <v>68</v>
      </c>
      <c r="C127" s="268"/>
      <c r="D127" s="274">
        <v>0</v>
      </c>
      <c r="E127" s="274">
        <v>0</v>
      </c>
      <c r="F127" s="274">
        <f t="shared" si="16"/>
        <v>0</v>
      </c>
      <c r="G127" s="274">
        <f t="shared" si="12"/>
        <v>0</v>
      </c>
      <c r="H127" s="274">
        <f t="shared" si="13"/>
        <v>0</v>
      </c>
      <c r="I127" s="274">
        <f t="shared" si="14"/>
        <v>0</v>
      </c>
      <c r="J127" s="274">
        <f t="shared" si="15"/>
        <v>0</v>
      </c>
      <c r="K127" s="132"/>
    </row>
    <row r="128" spans="1:11" s="134" customFormat="1" x14ac:dyDescent="0.25">
      <c r="A128" s="269" t="s">
        <v>418</v>
      </c>
      <c r="B128" s="269"/>
      <c r="C128" s="268"/>
      <c r="D128" s="274">
        <v>0</v>
      </c>
      <c r="E128" s="274">
        <v>0</v>
      </c>
      <c r="F128" s="274">
        <f t="shared" si="16"/>
        <v>0</v>
      </c>
      <c r="G128" s="274">
        <f t="shared" si="12"/>
        <v>0</v>
      </c>
      <c r="H128" s="274">
        <f t="shared" si="13"/>
        <v>0</v>
      </c>
      <c r="I128" s="274">
        <f t="shared" si="14"/>
        <v>0</v>
      </c>
      <c r="J128" s="274">
        <f t="shared" si="15"/>
        <v>0</v>
      </c>
      <c r="K128" s="132"/>
    </row>
    <row r="129" spans="1:11" s="134" customFormat="1" x14ac:dyDescent="0.25">
      <c r="A129" s="92" t="s">
        <v>399</v>
      </c>
      <c r="B129" s="92" t="s">
        <v>369</v>
      </c>
      <c r="C129" s="268"/>
      <c r="D129" s="273">
        <f>SUM(D122:D128)</f>
        <v>-28784.399999999994</v>
      </c>
      <c r="E129" s="273">
        <f>SUM(E122:E128)</f>
        <v>-17904.3</v>
      </c>
      <c r="F129" s="273">
        <f t="shared" si="16"/>
        <v>-10880.099999999995</v>
      </c>
      <c r="G129" s="273">
        <f>D129</f>
        <v>-28784.399999999994</v>
      </c>
      <c r="H129" s="273">
        <f t="shared" si="13"/>
        <v>-17904.3</v>
      </c>
      <c r="I129" s="273">
        <f t="shared" si="14"/>
        <v>-10880.099999999995</v>
      </c>
      <c r="J129" s="273">
        <f t="shared" si="15"/>
        <v>-17904.3</v>
      </c>
      <c r="K129" s="132"/>
    </row>
    <row r="130" spans="1:11" s="134" customFormat="1" x14ac:dyDescent="0.25">
      <c r="A130" s="92" t="s">
        <v>400</v>
      </c>
      <c r="B130" s="92" t="s">
        <v>401</v>
      </c>
      <c r="C130" s="268"/>
      <c r="D130" s="273">
        <f>D119+D129</f>
        <v>-1215.0999999999913</v>
      </c>
      <c r="E130" s="273">
        <f>E119+E129</f>
        <v>10925.7</v>
      </c>
      <c r="F130" s="273">
        <f t="shared" si="16"/>
        <v>-12140.799999999992</v>
      </c>
      <c r="G130" s="273">
        <f t="shared" si="12"/>
        <v>-1215.0999999999913</v>
      </c>
      <c r="H130" s="273">
        <f t="shared" si="13"/>
        <v>10925.7</v>
      </c>
      <c r="I130" s="273">
        <f t="shared" si="14"/>
        <v>-12140.799999999992</v>
      </c>
      <c r="J130" s="273">
        <f t="shared" si="15"/>
        <v>10925.7</v>
      </c>
      <c r="K130" s="132"/>
    </row>
    <row r="131" spans="1:11" s="134" customFormat="1" x14ac:dyDescent="0.25">
      <c r="A131" s="92" t="s">
        <v>419</v>
      </c>
      <c r="B131" s="92" t="s">
        <v>420</v>
      </c>
      <c r="C131" s="268"/>
      <c r="D131" s="273">
        <v>0</v>
      </c>
      <c r="E131" s="273">
        <v>0</v>
      </c>
      <c r="F131" s="273">
        <f t="shared" si="16"/>
        <v>0</v>
      </c>
      <c r="G131" s="273">
        <f t="shared" si="12"/>
        <v>0</v>
      </c>
      <c r="H131" s="273">
        <f t="shared" si="13"/>
        <v>0</v>
      </c>
      <c r="I131" s="273">
        <f t="shared" si="14"/>
        <v>0</v>
      </c>
      <c r="J131" s="273">
        <f t="shared" si="15"/>
        <v>0</v>
      </c>
      <c r="K131" s="132"/>
    </row>
    <row r="132" spans="1:11" s="134" customFormat="1" x14ac:dyDescent="0.25">
      <c r="A132" s="92" t="s">
        <v>402</v>
      </c>
      <c r="B132" s="92" t="s">
        <v>371</v>
      </c>
      <c r="C132" s="268"/>
      <c r="D132" s="273">
        <f>D130</f>
        <v>-1215.0999999999913</v>
      </c>
      <c r="E132" s="273">
        <f>E130</f>
        <v>10925.7</v>
      </c>
      <c r="F132" s="273">
        <f t="shared" si="16"/>
        <v>-12140.799999999992</v>
      </c>
      <c r="G132" s="273">
        <f t="shared" si="12"/>
        <v>-1215.0999999999913</v>
      </c>
      <c r="H132" s="273">
        <f t="shared" si="13"/>
        <v>10925.7</v>
      </c>
      <c r="I132" s="273">
        <f t="shared" si="14"/>
        <v>-12140.799999999992</v>
      </c>
      <c r="J132" s="273">
        <f t="shared" si="15"/>
        <v>10925.7</v>
      </c>
      <c r="K132" s="132"/>
    </row>
    <row r="133" spans="1:11" s="184" customFormat="1" x14ac:dyDescent="0.25">
      <c r="D133" s="185"/>
      <c r="E133" s="185"/>
      <c r="F133" s="185"/>
      <c r="G133" s="185"/>
      <c r="H133" s="185"/>
      <c r="I133" s="185"/>
      <c r="J133" s="185"/>
      <c r="K133" s="185"/>
    </row>
    <row r="135" spans="1:11" x14ac:dyDescent="0.25">
      <c r="A135" s="91" t="s">
        <v>373</v>
      </c>
      <c r="B135" s="91" t="s">
        <v>426</v>
      </c>
      <c r="D135" s="129"/>
      <c r="E135" s="129"/>
      <c r="F135" s="129"/>
      <c r="G135" s="129"/>
      <c r="H135" s="129"/>
      <c r="I135" s="129"/>
      <c r="J135" s="129"/>
    </row>
    <row r="136" spans="1:11" x14ac:dyDescent="0.25">
      <c r="A136" s="91" t="s">
        <v>374</v>
      </c>
      <c r="B136" s="91" t="s">
        <v>375</v>
      </c>
      <c r="D136" s="129"/>
      <c r="E136" s="129"/>
      <c r="F136" s="129"/>
      <c r="G136" s="129"/>
      <c r="H136" s="129"/>
      <c r="I136" s="129"/>
      <c r="J136" s="129"/>
    </row>
    <row r="137" spans="1:11" x14ac:dyDescent="0.25">
      <c r="A137" s="91" t="s">
        <v>376</v>
      </c>
      <c r="B137" s="91" t="s">
        <v>27</v>
      </c>
      <c r="D137" s="129"/>
      <c r="E137" s="129"/>
      <c r="F137" s="129"/>
      <c r="G137" s="129"/>
      <c r="H137" s="129"/>
      <c r="I137" s="129"/>
      <c r="J137" s="129"/>
    </row>
    <row r="139" spans="1:11" x14ac:dyDescent="0.25">
      <c r="A139" s="122"/>
      <c r="B139" s="122"/>
      <c r="C139" s="123" t="s">
        <v>379</v>
      </c>
      <c r="D139" s="271" t="s">
        <v>383</v>
      </c>
      <c r="E139" s="271" t="s">
        <v>384</v>
      </c>
      <c r="F139" s="271" t="s">
        <v>385</v>
      </c>
      <c r="G139" s="272" t="s">
        <v>96</v>
      </c>
    </row>
    <row r="140" spans="1:11" x14ac:dyDescent="0.25">
      <c r="A140" s="124" t="s">
        <v>386</v>
      </c>
      <c r="B140" s="124" t="s">
        <v>387</v>
      </c>
      <c r="C140" s="122"/>
      <c r="D140" s="273"/>
      <c r="E140" s="273"/>
      <c r="F140" s="273"/>
      <c r="G140" s="273"/>
    </row>
    <row r="141" spans="1:11" x14ac:dyDescent="0.25">
      <c r="A141" s="123" t="s">
        <v>388</v>
      </c>
      <c r="B141" s="123" t="s">
        <v>59</v>
      </c>
      <c r="C141" s="122"/>
      <c r="D141" s="274">
        <v>15954.7</v>
      </c>
      <c r="E141" s="274">
        <v>15448.6</v>
      </c>
      <c r="F141" s="274">
        <f>D141-E141</f>
        <v>506.10000000000036</v>
      </c>
      <c r="G141" s="274">
        <v>15448.6</v>
      </c>
    </row>
    <row r="142" spans="1:11" x14ac:dyDescent="0.25">
      <c r="A142" s="123" t="s">
        <v>403</v>
      </c>
      <c r="B142" s="123" t="s">
        <v>404</v>
      </c>
      <c r="C142" s="122"/>
      <c r="D142" s="274">
        <v>0</v>
      </c>
      <c r="E142" s="274"/>
      <c r="F142" s="274">
        <f t="shared" ref="F142:F144" si="17">D142-E142</f>
        <v>0</v>
      </c>
      <c r="G142" s="274"/>
    </row>
    <row r="143" spans="1:11" x14ac:dyDescent="0.25">
      <c r="A143" s="123" t="s">
        <v>389</v>
      </c>
      <c r="B143" s="123" t="s">
        <v>61</v>
      </c>
      <c r="C143" s="122"/>
      <c r="D143" s="274">
        <v>2273.6999999999998</v>
      </c>
      <c r="E143" s="274">
        <v>2455.6999999999998</v>
      </c>
      <c r="F143" s="274">
        <f t="shared" si="17"/>
        <v>-182</v>
      </c>
      <c r="G143" s="274">
        <v>2455.6999999999998</v>
      </c>
    </row>
    <row r="144" spans="1:11" x14ac:dyDescent="0.25">
      <c r="A144" s="124" t="s">
        <v>390</v>
      </c>
      <c r="B144" s="124" t="s">
        <v>139</v>
      </c>
      <c r="C144" s="122"/>
      <c r="D144" s="273">
        <f>SUM(D141:D143)</f>
        <v>18228.400000000001</v>
      </c>
      <c r="E144" s="273">
        <v>17904.3</v>
      </c>
      <c r="F144" s="274">
        <f t="shared" si="17"/>
        <v>324.10000000000218</v>
      </c>
      <c r="G144" s="273">
        <v>17904.3</v>
      </c>
    </row>
    <row r="145" spans="1:7" x14ac:dyDescent="0.25">
      <c r="A145" s="123" t="s">
        <v>391</v>
      </c>
      <c r="B145" s="123" t="s">
        <v>392</v>
      </c>
      <c r="C145" s="122"/>
      <c r="D145" s="274"/>
      <c r="E145" s="274"/>
      <c r="F145" s="274"/>
      <c r="G145" s="274"/>
    </row>
    <row r="146" spans="1:7" x14ac:dyDescent="0.25">
      <c r="A146" s="124" t="s">
        <v>393</v>
      </c>
      <c r="B146" s="124" t="s">
        <v>394</v>
      </c>
      <c r="C146" s="122"/>
      <c r="D146" s="273"/>
      <c r="E146" s="273"/>
      <c r="F146" s="273"/>
      <c r="G146" s="273"/>
    </row>
    <row r="147" spans="1:7" x14ac:dyDescent="0.25">
      <c r="A147" s="123" t="s">
        <v>395</v>
      </c>
      <c r="B147" s="123" t="s">
        <v>396</v>
      </c>
      <c r="C147" s="122"/>
      <c r="D147" s="274">
        <v>-12198.2</v>
      </c>
      <c r="E147" s="274">
        <v>-14964</v>
      </c>
      <c r="F147" s="274">
        <f>D147-E147</f>
        <v>2765.7999999999993</v>
      </c>
      <c r="G147" s="274">
        <v>-14964</v>
      </c>
    </row>
    <row r="148" spans="1:7" x14ac:dyDescent="0.25">
      <c r="A148" s="123" t="s">
        <v>405</v>
      </c>
      <c r="B148" s="123" t="s">
        <v>65</v>
      </c>
      <c r="C148" s="122"/>
      <c r="D148" s="274">
        <v>-14456.9</v>
      </c>
      <c r="E148" s="274">
        <v>-13876</v>
      </c>
      <c r="F148" s="274">
        <f t="shared" ref="F148:F151" si="18">D148-E148</f>
        <v>-580.89999999999964</v>
      </c>
      <c r="G148" s="274">
        <v>-13876</v>
      </c>
    </row>
    <row r="149" spans="1:7" x14ac:dyDescent="0.25">
      <c r="A149" s="124" t="s">
        <v>399</v>
      </c>
      <c r="B149" s="124" t="s">
        <v>369</v>
      </c>
      <c r="C149" s="122"/>
      <c r="D149" s="273">
        <f>SUM(D147:D148)</f>
        <v>-26655.1</v>
      </c>
      <c r="E149" s="273">
        <v>-28840</v>
      </c>
      <c r="F149" s="274">
        <f t="shared" si="18"/>
        <v>2184.9000000000015</v>
      </c>
      <c r="G149" s="273">
        <v>-28840</v>
      </c>
    </row>
    <row r="150" spans="1:7" x14ac:dyDescent="0.25">
      <c r="A150" s="124" t="s">
        <v>400</v>
      </c>
      <c r="B150" s="124" t="s">
        <v>401</v>
      </c>
      <c r="C150" s="122"/>
      <c r="D150" s="273">
        <f>D144+D149</f>
        <v>-8426.6999999999971</v>
      </c>
      <c r="E150" s="273">
        <v>-10935.7</v>
      </c>
      <c r="F150" s="274">
        <f t="shared" si="18"/>
        <v>2509.0000000000036</v>
      </c>
      <c r="G150" s="273">
        <v>-10935.7</v>
      </c>
    </row>
    <row r="151" spans="1:7" x14ac:dyDescent="0.25">
      <c r="A151" s="124" t="s">
        <v>402</v>
      </c>
      <c r="B151" s="124" t="s">
        <v>371</v>
      </c>
      <c r="C151" s="122"/>
      <c r="D151" s="273">
        <f>D150</f>
        <v>-8426.6999999999971</v>
      </c>
      <c r="E151" s="273">
        <f>E150</f>
        <v>-10935.7</v>
      </c>
      <c r="F151" s="274">
        <f t="shared" si="18"/>
        <v>2509.0000000000036</v>
      </c>
      <c r="G151" s="273">
        <f>G150</f>
        <v>-10935.7</v>
      </c>
    </row>
  </sheetData>
  <autoFilter ref="A8:J28" xr:uid="{E2093605-6C2C-4037-B6FD-8DDAF390F344}"/>
  <pageMargins left="0.7" right="0.7" top="0.75" bottom="0.75" header="0.3" footer="0.3"/>
  <pageSetup paperSize="8"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06AD431AC1C5E419A5CC19EF11653C7" ma:contentTypeVersion="4" ma:contentTypeDescription="Skapa ett nytt dokument." ma:contentTypeScope="" ma:versionID="bd5488eeaac56513f64798a174670665">
  <xsd:schema xmlns:xsd="http://www.w3.org/2001/XMLSchema" xmlns:xs="http://www.w3.org/2001/XMLSchema" xmlns:p="http://schemas.microsoft.com/office/2006/metadata/properties" xmlns:ns2="d4ab37c0-f16b-4663-bcb3-4acc59a49e4b" xmlns:ns3="ffcdd43c-4a88-4c51-be5f-9f29004498e9" targetNamespace="http://schemas.microsoft.com/office/2006/metadata/properties" ma:root="true" ma:fieldsID="a325a8df1f53fc644a5742207db72738" ns2:_="" ns3:_="">
    <xsd:import namespace="d4ab37c0-f16b-4663-bcb3-4acc59a49e4b"/>
    <xsd:import namespace="ffcdd43c-4a88-4c51-be5f-9f29004498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b37c0-f16b-4663-bcb3-4acc59a49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d43c-4a88-4c51-be5f-9f29004498e9"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23806D-0C91-42A0-A34F-E93F8B07A1B7}">
  <ds:schemaRefs>
    <ds:schemaRef ds:uri="http://schemas.microsoft.com/sharepoint/v3/contenttype/forms"/>
  </ds:schemaRefs>
</ds:datastoreItem>
</file>

<file path=customXml/itemProps2.xml><?xml version="1.0" encoding="utf-8"?>
<ds:datastoreItem xmlns:ds="http://schemas.openxmlformats.org/officeDocument/2006/customXml" ds:itemID="{905D6D54-6918-4404-A2D3-05FB96833C8C}">
  <ds:schemaRefs>
    <ds:schemaRef ds:uri="d4ab37c0-f16b-4663-bcb3-4acc59a49e4b"/>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fcdd43c-4a88-4c51-be5f-9f29004498e9"/>
    <ds:schemaRef ds:uri="http://www.w3.org/XML/1998/namespace"/>
  </ds:schemaRefs>
</ds:datastoreItem>
</file>

<file path=customXml/itemProps3.xml><?xml version="1.0" encoding="utf-8"?>
<ds:datastoreItem xmlns:ds="http://schemas.openxmlformats.org/officeDocument/2006/customXml" ds:itemID="{7A39C44F-E19A-46E5-90B7-AF2504F92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b37c0-f16b-4663-bcb3-4acc59a49e4b"/>
    <ds:schemaRef ds:uri="ffcdd43c-4a88-4c51-be5f-9f29004498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Lista avd och förklaring</vt:lpstr>
      <vt:lpstr>Sammanställning resultat</vt:lpstr>
      <vt:lpstr>TA exkl. 1371..1373</vt:lpstr>
      <vt:lpstr>QW Data TA exkl. 1371..1373</vt:lpstr>
      <vt:lpstr>QW Data TA ELIM 2112</vt:lpstr>
      <vt:lpstr>BA 8000..8512</vt:lpstr>
      <vt:lpstr>Data BA </vt:lpstr>
    </vt:vector>
  </TitlesOfParts>
  <Manager/>
  <Company>Göteborgs Spårvägar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Camilla Alexandersson</dc:creator>
  <cp:keywords/>
  <dc:description/>
  <cp:lastModifiedBy>Frida Hagenius</cp:lastModifiedBy>
  <cp:revision/>
  <cp:lastPrinted>2023-01-31T14:14:39Z</cp:lastPrinted>
  <dcterms:created xsi:type="dcterms:W3CDTF">2014-12-17T13:26:59Z</dcterms:created>
  <dcterms:modified xsi:type="dcterms:W3CDTF">2023-01-31T14:14:46Z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0x010100306AD431AC1C5E419A5CC19EF11653C7</vt:lpwstr>
  </property>
</Properties>
</file>